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!!!!_ONKORMANYZAT\000_MUNKATERULET_Rendeletek\egységes_szerkezetű_rendeletek\005_2021_kotségvetés_2021\005_2021_koltsegvetes_2021_onkormanyzat_egyseges_2021_06_12tol\"/>
    </mc:Choice>
  </mc:AlternateContent>
  <xr:revisionPtr revIDLastSave="0" documentId="13_ncr:1_{876712F2-5D4A-4460-89FD-AB032B95805C}" xr6:coauthVersionLast="47" xr6:coauthVersionMax="47" xr10:uidLastSave="{00000000-0000-0000-0000-000000000000}"/>
  <bookViews>
    <workbookView xWindow="-110" yWindow="-110" windowWidth="19420" windowHeight="10560" tabRatio="866" firstSheet="9" activeTab="9" xr2:uid="{00000000-000D-0000-FFFF-FFFF00000000}"/>
  </bookViews>
  <sheets>
    <sheet name="Önkormányzat összevont 1" sheetId="2" r:id="rId1"/>
    <sheet name="Önkormányzat 2" sheetId="8" r:id="rId2"/>
    <sheet name="Int.összesen 3" sheetId="17" r:id="rId3"/>
    <sheet name="PH 4" sheetId="9" r:id="rId4"/>
    <sheet name="Könyvtár 5" sheetId="15" r:id="rId5"/>
    <sheet name="Családsegítő 6" sheetId="16" r:id="rId6"/>
    <sheet name="Bölcsőde 7" sheetId="33" r:id="rId7"/>
    <sheet name="Óvoda 8" sheetId="34" r:id="rId8"/>
    <sheet name="Tartalék 9" sheetId="32" r:id="rId9"/>
    <sheet name="Több éves 10 (2)" sheetId="35" r:id="rId10"/>
    <sheet name="Pénzeszköz 11" sheetId="11" r:id="rId11"/>
    <sheet name="Közvetett 12" sheetId="29" r:id="rId12"/>
    <sheet name="Ellátottak 13" sheetId="28" r:id="rId13"/>
    <sheet name="Létszám 14" sheetId="27" r:id="rId14"/>
    <sheet name="EU projektek 15" sheetId="7" r:id="rId15"/>
    <sheet name="Működési mérleg 16" sheetId="3" r:id="rId16"/>
    <sheet name="Felhalmozási mérleg 17" sheetId="4" r:id="rId17"/>
    <sheet name="Likviditás 18" sheetId="22" r:id="rId18"/>
    <sheet name="Normatíva 19" sheetId="18" r:id="rId19"/>
    <sheet name="Beruházás 20" sheetId="25" r:id="rId20"/>
    <sheet name="AKÜ 20.a" sheetId="36" r:id="rId21"/>
    <sheet name="Tájékoztató 21" sheetId="19" r:id="rId22"/>
    <sheet name="Gördülő 22 (2)" sheetId="37" r:id="rId23"/>
    <sheet name="Kötelezettségek 23" sheetId="31" r:id="rId24"/>
    <sheet name="   " sheetId="20" r:id="rId25"/>
    <sheet name="  " sheetId="24" r:id="rId26"/>
    <sheet name="      " sheetId="13" r:id="rId27"/>
    <sheet name=" " sheetId="10" r:id="rId28"/>
    <sheet name="     " sheetId="5" r:id="rId29"/>
    <sheet name="       " sheetId="1" r:id="rId30"/>
  </sheets>
  <externalReferences>
    <externalReference r:id="rId31"/>
  </externalReferences>
  <definedNames>
    <definedName name="_xlnm.Print_Area" localSheetId="28">'     '!$A$1:$I$24</definedName>
    <definedName name="_xlnm.Print_Area" localSheetId="19">'Beruházás 20'!$A$1:$L$36</definedName>
    <definedName name="_xlnm.Print_Area" localSheetId="6">'Bölcsőde 7'!$A$1:$I$148</definedName>
    <definedName name="_xlnm.Print_Area" localSheetId="5">'Családsegítő 6'!$A$1:$I$150</definedName>
    <definedName name="_xlnm.Print_Area" localSheetId="16">'Felhalmozási mérleg 17'!$A$1:$F$34</definedName>
    <definedName name="_xlnm.Print_Area" localSheetId="22">'Gördülő 22 (2)'!$A$1:$Z$147</definedName>
    <definedName name="_xlnm.Print_Area" localSheetId="2">'Int.összesen 3'!$A$1:$I$152</definedName>
    <definedName name="_xlnm.Print_Area" localSheetId="4">'Könyvtár 5'!$A$1:$I$149</definedName>
    <definedName name="_xlnm.Print_Area" localSheetId="13">'Létszám 14'!$A$1:$N$29</definedName>
    <definedName name="_xlnm.Print_Area" localSheetId="17">'Likviditás 18'!$A$1:$O$29</definedName>
    <definedName name="_xlnm.Print_Area" localSheetId="15">'Működési mérleg 16'!$A$1:$F$31</definedName>
    <definedName name="_xlnm.Print_Area" localSheetId="18">'Normatíva 19'!$A$1:$G$84</definedName>
    <definedName name="_xlnm.Print_Area" localSheetId="7">'Óvoda 8'!$A$1:$F$148</definedName>
    <definedName name="_xlnm.Print_Area" localSheetId="1">'Önkormányzat 2'!$A$1:$I$156</definedName>
    <definedName name="_xlnm.Print_Area" localSheetId="0">'Önkormányzat összevont 1'!$A$1:$O$153</definedName>
    <definedName name="_xlnm.Print_Area" localSheetId="10">'Pénzeszköz 11'!$A$1:$G$20</definedName>
    <definedName name="_xlnm.Print_Area" localSheetId="3">'PH 4'!$A$1:$I$140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8" i="37" l="1"/>
  <c r="C148" i="37"/>
  <c r="D147" i="37"/>
  <c r="C147" i="37"/>
  <c r="D146" i="37"/>
  <c r="E146" i="37" s="1"/>
  <c r="F146" i="37" s="1"/>
  <c r="G146" i="37" s="1"/>
  <c r="D145" i="37"/>
  <c r="E145" i="37" s="1"/>
  <c r="F145" i="37" s="1"/>
  <c r="G145" i="37" s="1"/>
  <c r="D144" i="37"/>
  <c r="E144" i="37" s="1"/>
  <c r="F144" i="37" s="1"/>
  <c r="G144" i="37" s="1"/>
  <c r="D143" i="37"/>
  <c r="E143" i="37" s="1"/>
  <c r="F143" i="37" s="1"/>
  <c r="G143" i="37" s="1"/>
  <c r="D142" i="37"/>
  <c r="E142" i="37" s="1"/>
  <c r="F142" i="37" s="1"/>
  <c r="G142" i="37" s="1"/>
  <c r="D141" i="37"/>
  <c r="C141" i="37"/>
  <c r="F140" i="37"/>
  <c r="G140" i="37" s="1"/>
  <c r="E140" i="37"/>
  <c r="D139" i="37"/>
  <c r="E139" i="37" s="1"/>
  <c r="E137" i="37" s="1"/>
  <c r="E147" i="37" s="1"/>
  <c r="C139" i="37"/>
  <c r="G138" i="37"/>
  <c r="E138" i="37"/>
  <c r="F138" i="37" s="1"/>
  <c r="D138" i="37"/>
  <c r="D137" i="37"/>
  <c r="C137" i="37"/>
  <c r="G136" i="37"/>
  <c r="E136" i="37"/>
  <c r="F136" i="37" s="1"/>
  <c r="D136" i="37"/>
  <c r="C136" i="37"/>
  <c r="F135" i="37"/>
  <c r="G135" i="37" s="1"/>
  <c r="D135" i="37"/>
  <c r="E135" i="37" s="1"/>
  <c r="C135" i="37"/>
  <c r="E134" i="37"/>
  <c r="F134" i="37" s="1"/>
  <c r="G134" i="37" s="1"/>
  <c r="D134" i="37"/>
  <c r="C134" i="37"/>
  <c r="D133" i="37"/>
  <c r="E133" i="37" s="1"/>
  <c r="F133" i="37" s="1"/>
  <c r="G133" i="37" s="1"/>
  <c r="C133" i="37"/>
  <c r="G132" i="37"/>
  <c r="E132" i="37"/>
  <c r="F132" i="37" s="1"/>
  <c r="D132" i="37"/>
  <c r="G131" i="37"/>
  <c r="F131" i="37"/>
  <c r="D131" i="37"/>
  <c r="C131" i="37"/>
  <c r="G130" i="37"/>
  <c r="F130" i="37"/>
  <c r="D130" i="37"/>
  <c r="C130" i="37"/>
  <c r="G129" i="37"/>
  <c r="F129" i="37"/>
  <c r="D129" i="37"/>
  <c r="C129" i="37"/>
  <c r="D128" i="37"/>
  <c r="D127" i="37"/>
  <c r="C127" i="37"/>
  <c r="E126" i="37"/>
  <c r="C126" i="37"/>
  <c r="E125" i="37"/>
  <c r="D125" i="37"/>
  <c r="D124" i="37"/>
  <c r="C124" i="37"/>
  <c r="G123" i="37"/>
  <c r="E123" i="37"/>
  <c r="F123" i="37" s="1"/>
  <c r="D123" i="37"/>
  <c r="C123" i="37"/>
  <c r="E122" i="37"/>
  <c r="F122" i="37" s="1"/>
  <c r="D122" i="37"/>
  <c r="C122" i="37"/>
  <c r="E121" i="37"/>
  <c r="F121" i="37" s="1"/>
  <c r="D121" i="37"/>
  <c r="C121" i="37"/>
  <c r="E120" i="37"/>
  <c r="F120" i="37" s="1"/>
  <c r="D120" i="37"/>
  <c r="C120" i="37"/>
  <c r="E119" i="37"/>
  <c r="F119" i="37" s="1"/>
  <c r="D119" i="37"/>
  <c r="C119" i="37"/>
  <c r="E118" i="37"/>
  <c r="F118" i="37" s="1"/>
  <c r="D118" i="37"/>
  <c r="C118" i="37"/>
  <c r="E117" i="37"/>
  <c r="F117" i="37" s="1"/>
  <c r="D117" i="37"/>
  <c r="C117" i="37"/>
  <c r="E116" i="37"/>
  <c r="F116" i="37" s="1"/>
  <c r="D116" i="37"/>
  <c r="C116" i="37"/>
  <c r="E115" i="37"/>
  <c r="F115" i="37" s="1"/>
  <c r="D115" i="37"/>
  <c r="D114" i="37"/>
  <c r="E114" i="37" s="1"/>
  <c r="F114" i="37" s="1"/>
  <c r="C114" i="37"/>
  <c r="F113" i="37"/>
  <c r="G113" i="37" s="1"/>
  <c r="H113" i="37" s="1"/>
  <c r="I113" i="37" s="1"/>
  <c r="J113" i="37" s="1"/>
  <c r="K113" i="37" s="1"/>
  <c r="L113" i="37" s="1"/>
  <c r="M113" i="37" s="1"/>
  <c r="N113" i="37" s="1"/>
  <c r="D113" i="37"/>
  <c r="E113" i="37" s="1"/>
  <c r="C113" i="37"/>
  <c r="D112" i="37"/>
  <c r="E112" i="37" s="1"/>
  <c r="F112" i="37" s="1"/>
  <c r="G112" i="37" s="1"/>
  <c r="H112" i="37" s="1"/>
  <c r="I112" i="37" s="1"/>
  <c r="J112" i="37" s="1"/>
  <c r="K112" i="37" s="1"/>
  <c r="L112" i="37" s="1"/>
  <c r="M112" i="37" s="1"/>
  <c r="N112" i="37" s="1"/>
  <c r="C112" i="37"/>
  <c r="F111" i="37"/>
  <c r="D111" i="37"/>
  <c r="C111" i="37"/>
  <c r="E110" i="37"/>
  <c r="D110" i="37"/>
  <c r="C110" i="37"/>
  <c r="F109" i="37"/>
  <c r="G109" i="37" s="1"/>
  <c r="D109" i="37"/>
  <c r="E109" i="37" s="1"/>
  <c r="C109" i="37"/>
  <c r="D108" i="37"/>
  <c r="E108" i="37" s="1"/>
  <c r="F108" i="37" s="1"/>
  <c r="G108" i="37" s="1"/>
  <c r="C108" i="37"/>
  <c r="E107" i="37"/>
  <c r="F107" i="37" s="1"/>
  <c r="G107" i="37" s="1"/>
  <c r="D107" i="37"/>
  <c r="C107" i="37"/>
  <c r="D106" i="37"/>
  <c r="E106" i="37" s="1"/>
  <c r="F106" i="37" s="1"/>
  <c r="G106" i="37" s="1"/>
  <c r="C106" i="37"/>
  <c r="E105" i="37"/>
  <c r="F105" i="37" s="1"/>
  <c r="G105" i="37" s="1"/>
  <c r="D105" i="37"/>
  <c r="C105" i="37"/>
  <c r="D104" i="37"/>
  <c r="E104" i="37" s="1"/>
  <c r="F104" i="37" s="1"/>
  <c r="G104" i="37" s="1"/>
  <c r="C104" i="37"/>
  <c r="E103" i="37"/>
  <c r="F103" i="37" s="1"/>
  <c r="G103" i="37" s="1"/>
  <c r="D103" i="37"/>
  <c r="C103" i="37"/>
  <c r="D102" i="37"/>
  <c r="E102" i="37" s="1"/>
  <c r="F102" i="37" s="1"/>
  <c r="G102" i="37" s="1"/>
  <c r="C102" i="37"/>
  <c r="E101" i="37"/>
  <c r="F101" i="37" s="1"/>
  <c r="G101" i="37" s="1"/>
  <c r="D101" i="37"/>
  <c r="C101" i="37"/>
  <c r="D100" i="37"/>
  <c r="E100" i="37" s="1"/>
  <c r="F100" i="37" s="1"/>
  <c r="G100" i="37" s="1"/>
  <c r="C100" i="37"/>
  <c r="D99" i="37"/>
  <c r="E99" i="37" s="1"/>
  <c r="F99" i="37" s="1"/>
  <c r="G99" i="37" s="1"/>
  <c r="H99" i="37" s="1"/>
  <c r="I99" i="37" s="1"/>
  <c r="J99" i="37" s="1"/>
  <c r="K99" i="37" s="1"/>
  <c r="L99" i="37" s="1"/>
  <c r="M99" i="37" s="1"/>
  <c r="N99" i="37" s="1"/>
  <c r="C99" i="37"/>
  <c r="D98" i="37"/>
  <c r="E98" i="37" s="1"/>
  <c r="C98" i="37"/>
  <c r="F96" i="37"/>
  <c r="G96" i="37" s="1"/>
  <c r="H96" i="37" s="1"/>
  <c r="I96" i="37" s="1"/>
  <c r="J96" i="37" s="1"/>
  <c r="K96" i="37" s="1"/>
  <c r="L96" i="37" s="1"/>
  <c r="M96" i="37" s="1"/>
  <c r="N96" i="37" s="1"/>
  <c r="D96" i="37"/>
  <c r="C96" i="37"/>
  <c r="E95" i="37"/>
  <c r="F95" i="37" s="1"/>
  <c r="G95" i="37" s="1"/>
  <c r="H95" i="37" s="1"/>
  <c r="I95" i="37" s="1"/>
  <c r="J95" i="37" s="1"/>
  <c r="K95" i="37" s="1"/>
  <c r="L95" i="37" s="1"/>
  <c r="M95" i="37" s="1"/>
  <c r="N95" i="37" s="1"/>
  <c r="D95" i="37"/>
  <c r="C95" i="37"/>
  <c r="E94" i="37"/>
  <c r="F94" i="37" s="1"/>
  <c r="D94" i="37"/>
  <c r="C94" i="37"/>
  <c r="D93" i="37"/>
  <c r="C93" i="37"/>
  <c r="D87" i="37"/>
  <c r="C87" i="37"/>
  <c r="D86" i="37"/>
  <c r="C86" i="37"/>
  <c r="G85" i="37"/>
  <c r="E85" i="37"/>
  <c r="F85" i="37" s="1"/>
  <c r="D85" i="37"/>
  <c r="C85" i="37"/>
  <c r="I84" i="37"/>
  <c r="J84" i="37" s="1"/>
  <c r="K84" i="37" s="1"/>
  <c r="L84" i="37" s="1"/>
  <c r="M84" i="37" s="1"/>
  <c r="N84" i="37" s="1"/>
  <c r="E84" i="37"/>
  <c r="F84" i="37" s="1"/>
  <c r="G84" i="37" s="1"/>
  <c r="H84" i="37" s="1"/>
  <c r="D84" i="37"/>
  <c r="C84" i="37"/>
  <c r="K83" i="37"/>
  <c r="L83" i="37" s="1"/>
  <c r="M83" i="37" s="1"/>
  <c r="N83" i="37" s="1"/>
  <c r="G83" i="37"/>
  <c r="H83" i="37" s="1"/>
  <c r="I83" i="37" s="1"/>
  <c r="J83" i="37" s="1"/>
  <c r="E83" i="37"/>
  <c r="F83" i="37" s="1"/>
  <c r="D83" i="37"/>
  <c r="C83" i="37"/>
  <c r="I82" i="37"/>
  <c r="J82" i="37" s="1"/>
  <c r="K82" i="37" s="1"/>
  <c r="L82" i="37" s="1"/>
  <c r="M82" i="37" s="1"/>
  <c r="N82" i="37" s="1"/>
  <c r="E82" i="37"/>
  <c r="F82" i="37" s="1"/>
  <c r="G82" i="37" s="1"/>
  <c r="H82" i="37" s="1"/>
  <c r="D82" i="37"/>
  <c r="C82" i="37"/>
  <c r="K81" i="37"/>
  <c r="L81" i="37" s="1"/>
  <c r="M81" i="37" s="1"/>
  <c r="N81" i="37" s="1"/>
  <c r="G81" i="37"/>
  <c r="H81" i="37" s="1"/>
  <c r="I81" i="37" s="1"/>
  <c r="J81" i="37" s="1"/>
  <c r="E81" i="37"/>
  <c r="F81" i="37" s="1"/>
  <c r="D81" i="37"/>
  <c r="C81" i="37"/>
  <c r="I80" i="37"/>
  <c r="J80" i="37" s="1"/>
  <c r="K80" i="37" s="1"/>
  <c r="L80" i="37" s="1"/>
  <c r="M80" i="37" s="1"/>
  <c r="N80" i="37" s="1"/>
  <c r="E80" i="37"/>
  <c r="F80" i="37" s="1"/>
  <c r="G80" i="37" s="1"/>
  <c r="H80" i="37" s="1"/>
  <c r="D80" i="37"/>
  <c r="C80" i="37"/>
  <c r="K79" i="37"/>
  <c r="L79" i="37" s="1"/>
  <c r="M79" i="37" s="1"/>
  <c r="N79" i="37" s="1"/>
  <c r="G79" i="37"/>
  <c r="H79" i="37" s="1"/>
  <c r="I79" i="37" s="1"/>
  <c r="J79" i="37" s="1"/>
  <c r="E79" i="37"/>
  <c r="F79" i="37" s="1"/>
  <c r="D79" i="37"/>
  <c r="C79" i="37"/>
  <c r="E78" i="37"/>
  <c r="F78" i="37" s="1"/>
  <c r="D78" i="37"/>
  <c r="C78" i="37"/>
  <c r="K77" i="37"/>
  <c r="L77" i="37" s="1"/>
  <c r="M77" i="37" s="1"/>
  <c r="N77" i="37" s="1"/>
  <c r="G77" i="37"/>
  <c r="H77" i="37" s="1"/>
  <c r="I77" i="37" s="1"/>
  <c r="J77" i="37" s="1"/>
  <c r="E77" i="37"/>
  <c r="F77" i="37" s="1"/>
  <c r="D77" i="37"/>
  <c r="C77" i="37"/>
  <c r="E76" i="37"/>
  <c r="D76" i="37"/>
  <c r="C76" i="37"/>
  <c r="K75" i="37"/>
  <c r="L75" i="37" s="1"/>
  <c r="M75" i="37" s="1"/>
  <c r="N75" i="37" s="1"/>
  <c r="G75" i="37"/>
  <c r="H75" i="37" s="1"/>
  <c r="I75" i="37" s="1"/>
  <c r="J75" i="37" s="1"/>
  <c r="E75" i="37"/>
  <c r="F75" i="37" s="1"/>
  <c r="D75" i="37"/>
  <c r="C75" i="37"/>
  <c r="E74" i="37"/>
  <c r="D74" i="37"/>
  <c r="C74" i="37"/>
  <c r="D73" i="37"/>
  <c r="C73" i="37"/>
  <c r="F72" i="37"/>
  <c r="G72" i="37" s="1"/>
  <c r="D72" i="37"/>
  <c r="E72" i="37" s="1"/>
  <c r="C72" i="37"/>
  <c r="E71" i="37"/>
  <c r="F71" i="37" s="1"/>
  <c r="G71" i="37" s="1"/>
  <c r="D71" i="37"/>
  <c r="C71" i="37"/>
  <c r="D70" i="37"/>
  <c r="E70" i="37" s="1"/>
  <c r="F70" i="37" s="1"/>
  <c r="G70" i="37" s="1"/>
  <c r="C70" i="37"/>
  <c r="G69" i="37"/>
  <c r="E69" i="37"/>
  <c r="F69" i="37" s="1"/>
  <c r="D69" i="37"/>
  <c r="C69" i="37"/>
  <c r="F68" i="37"/>
  <c r="G68" i="37" s="1"/>
  <c r="D68" i="37"/>
  <c r="E68" i="37" s="1"/>
  <c r="C68" i="37"/>
  <c r="E67" i="37"/>
  <c r="F67" i="37" s="1"/>
  <c r="G67" i="37" s="1"/>
  <c r="D67" i="37"/>
  <c r="C67" i="37"/>
  <c r="E66" i="37"/>
  <c r="F66" i="37" s="1"/>
  <c r="G66" i="37" s="1"/>
  <c r="D66" i="37"/>
  <c r="C66" i="37"/>
  <c r="F65" i="37"/>
  <c r="G65" i="37" s="1"/>
  <c r="D65" i="37"/>
  <c r="C65" i="37"/>
  <c r="F64" i="37"/>
  <c r="G64" i="37" s="1"/>
  <c r="D64" i="37"/>
  <c r="C64" i="37"/>
  <c r="D63" i="37"/>
  <c r="C63" i="37"/>
  <c r="E62" i="37"/>
  <c r="F62" i="37" s="1"/>
  <c r="G62" i="37" s="1"/>
  <c r="H62" i="37" s="1"/>
  <c r="I62" i="37" s="1"/>
  <c r="J62" i="37" s="1"/>
  <c r="K62" i="37" s="1"/>
  <c r="L62" i="37" s="1"/>
  <c r="M62" i="37" s="1"/>
  <c r="N62" i="37" s="1"/>
  <c r="D62" i="37"/>
  <c r="C62" i="37"/>
  <c r="G61" i="37"/>
  <c r="H61" i="37" s="1"/>
  <c r="I61" i="37" s="1"/>
  <c r="J61" i="37" s="1"/>
  <c r="K61" i="37" s="1"/>
  <c r="L61" i="37" s="1"/>
  <c r="M61" i="37" s="1"/>
  <c r="N61" i="37" s="1"/>
  <c r="E61" i="37"/>
  <c r="F61" i="37" s="1"/>
  <c r="D61" i="37"/>
  <c r="C61" i="37"/>
  <c r="E60" i="37"/>
  <c r="F60" i="37" s="1"/>
  <c r="G60" i="37" s="1"/>
  <c r="H60" i="37" s="1"/>
  <c r="I60" i="37" s="1"/>
  <c r="J60" i="37" s="1"/>
  <c r="K60" i="37" s="1"/>
  <c r="L60" i="37" s="1"/>
  <c r="M60" i="37" s="1"/>
  <c r="N60" i="37" s="1"/>
  <c r="D60" i="37"/>
  <c r="C60" i="37"/>
  <c r="G59" i="37"/>
  <c r="H59" i="37" s="1"/>
  <c r="I59" i="37" s="1"/>
  <c r="J59" i="37" s="1"/>
  <c r="K59" i="37" s="1"/>
  <c r="L59" i="37" s="1"/>
  <c r="M59" i="37" s="1"/>
  <c r="N59" i="37" s="1"/>
  <c r="E59" i="37"/>
  <c r="F59" i="37" s="1"/>
  <c r="D59" i="37"/>
  <c r="C59" i="37"/>
  <c r="E58" i="37"/>
  <c r="F58" i="37" s="1"/>
  <c r="G58" i="37" s="1"/>
  <c r="H58" i="37" s="1"/>
  <c r="I58" i="37" s="1"/>
  <c r="J58" i="37" s="1"/>
  <c r="K58" i="37" s="1"/>
  <c r="L58" i="37" s="1"/>
  <c r="M58" i="37" s="1"/>
  <c r="N58" i="37" s="1"/>
  <c r="D58" i="37"/>
  <c r="C58" i="37"/>
  <c r="G57" i="37"/>
  <c r="H57" i="37" s="1"/>
  <c r="I57" i="37" s="1"/>
  <c r="J57" i="37" s="1"/>
  <c r="K57" i="37" s="1"/>
  <c r="L57" i="37" s="1"/>
  <c r="M57" i="37" s="1"/>
  <c r="N57" i="37" s="1"/>
  <c r="E57" i="37"/>
  <c r="F57" i="37" s="1"/>
  <c r="D57" i="37"/>
  <c r="C57" i="37"/>
  <c r="E56" i="37"/>
  <c r="F56" i="37" s="1"/>
  <c r="F53" i="37" s="1"/>
  <c r="D56" i="37"/>
  <c r="C56" i="37"/>
  <c r="G55" i="37"/>
  <c r="H55" i="37" s="1"/>
  <c r="I55" i="37" s="1"/>
  <c r="J55" i="37" s="1"/>
  <c r="K55" i="37" s="1"/>
  <c r="L55" i="37" s="1"/>
  <c r="M55" i="37" s="1"/>
  <c r="N55" i="37" s="1"/>
  <c r="E55" i="37"/>
  <c r="F55" i="37" s="1"/>
  <c r="D55" i="37"/>
  <c r="C55" i="37"/>
  <c r="E54" i="37"/>
  <c r="F54" i="37" s="1"/>
  <c r="G54" i="37" s="1"/>
  <c r="H54" i="37" s="1"/>
  <c r="I54" i="37" s="1"/>
  <c r="J54" i="37" s="1"/>
  <c r="K54" i="37" s="1"/>
  <c r="L54" i="37" s="1"/>
  <c r="M54" i="37" s="1"/>
  <c r="N54" i="37" s="1"/>
  <c r="D54" i="37"/>
  <c r="C54" i="37"/>
  <c r="D53" i="37"/>
  <c r="C53" i="37"/>
  <c r="E52" i="37"/>
  <c r="F52" i="37" s="1"/>
  <c r="G52" i="37" s="1"/>
  <c r="H52" i="37" s="1"/>
  <c r="I52" i="37" s="1"/>
  <c r="J52" i="37" s="1"/>
  <c r="K52" i="37" s="1"/>
  <c r="L52" i="37" s="1"/>
  <c r="M52" i="37" s="1"/>
  <c r="N52" i="37" s="1"/>
  <c r="D52" i="37"/>
  <c r="C52" i="37"/>
  <c r="G51" i="37"/>
  <c r="H51" i="37" s="1"/>
  <c r="I51" i="37" s="1"/>
  <c r="J51" i="37" s="1"/>
  <c r="K51" i="37" s="1"/>
  <c r="L51" i="37" s="1"/>
  <c r="M51" i="37" s="1"/>
  <c r="N51" i="37" s="1"/>
  <c r="E51" i="37"/>
  <c r="F51" i="37" s="1"/>
  <c r="D51" i="37"/>
  <c r="C51" i="37"/>
  <c r="E50" i="37"/>
  <c r="F50" i="37" s="1"/>
  <c r="G50" i="37" s="1"/>
  <c r="H50" i="37" s="1"/>
  <c r="I50" i="37" s="1"/>
  <c r="J50" i="37" s="1"/>
  <c r="K50" i="37" s="1"/>
  <c r="L50" i="37" s="1"/>
  <c r="M50" i="37" s="1"/>
  <c r="N50" i="37" s="1"/>
  <c r="D50" i="37"/>
  <c r="C50" i="37"/>
  <c r="D49" i="37"/>
  <c r="C49" i="37"/>
  <c r="G48" i="37"/>
  <c r="H48" i="37" s="1"/>
  <c r="I48" i="37" s="1"/>
  <c r="J48" i="37" s="1"/>
  <c r="K48" i="37" s="1"/>
  <c r="L48" i="37" s="1"/>
  <c r="M48" i="37" s="1"/>
  <c r="N48" i="37" s="1"/>
  <c r="E48" i="37"/>
  <c r="F48" i="37" s="1"/>
  <c r="D48" i="37"/>
  <c r="C48" i="37"/>
  <c r="N47" i="37"/>
  <c r="M47" i="37"/>
  <c r="L47" i="37"/>
  <c r="K47" i="37"/>
  <c r="J47" i="37"/>
  <c r="I47" i="37"/>
  <c r="H47" i="37"/>
  <c r="G47" i="37"/>
  <c r="F47" i="37"/>
  <c r="D47" i="37"/>
  <c r="C47" i="37"/>
  <c r="D46" i="37"/>
  <c r="E46" i="37" s="1"/>
  <c r="F46" i="37" s="1"/>
  <c r="G46" i="37" s="1"/>
  <c r="H46" i="37" s="1"/>
  <c r="I46" i="37" s="1"/>
  <c r="J46" i="37" s="1"/>
  <c r="K46" i="37" s="1"/>
  <c r="L46" i="37" s="1"/>
  <c r="M46" i="37" s="1"/>
  <c r="N46" i="37" s="1"/>
  <c r="C46" i="37"/>
  <c r="F45" i="37"/>
  <c r="G45" i="37" s="1"/>
  <c r="H45" i="37" s="1"/>
  <c r="I45" i="37" s="1"/>
  <c r="J45" i="37" s="1"/>
  <c r="K45" i="37" s="1"/>
  <c r="L45" i="37" s="1"/>
  <c r="M45" i="37" s="1"/>
  <c r="N45" i="37" s="1"/>
  <c r="D45" i="37"/>
  <c r="E45" i="37" s="1"/>
  <c r="C45" i="37"/>
  <c r="D44" i="37"/>
  <c r="E44" i="37" s="1"/>
  <c r="F44" i="37" s="1"/>
  <c r="G44" i="37" s="1"/>
  <c r="H44" i="37" s="1"/>
  <c r="I44" i="37" s="1"/>
  <c r="J44" i="37" s="1"/>
  <c r="K44" i="37" s="1"/>
  <c r="L44" i="37" s="1"/>
  <c r="M44" i="37" s="1"/>
  <c r="N44" i="37" s="1"/>
  <c r="C44" i="37"/>
  <c r="F43" i="37"/>
  <c r="G43" i="37" s="1"/>
  <c r="H43" i="37" s="1"/>
  <c r="I43" i="37" s="1"/>
  <c r="J43" i="37" s="1"/>
  <c r="K43" i="37" s="1"/>
  <c r="L43" i="37" s="1"/>
  <c r="M43" i="37" s="1"/>
  <c r="N43" i="37" s="1"/>
  <c r="D43" i="37"/>
  <c r="E43" i="37" s="1"/>
  <c r="C43" i="37"/>
  <c r="D42" i="37"/>
  <c r="E42" i="37" s="1"/>
  <c r="F42" i="37" s="1"/>
  <c r="G42" i="37" s="1"/>
  <c r="H42" i="37" s="1"/>
  <c r="I42" i="37" s="1"/>
  <c r="J42" i="37" s="1"/>
  <c r="K42" i="37" s="1"/>
  <c r="L42" i="37" s="1"/>
  <c r="M42" i="37" s="1"/>
  <c r="N42" i="37" s="1"/>
  <c r="C42" i="37"/>
  <c r="F41" i="37"/>
  <c r="G41" i="37" s="1"/>
  <c r="H41" i="37" s="1"/>
  <c r="I41" i="37" s="1"/>
  <c r="J41" i="37" s="1"/>
  <c r="K41" i="37" s="1"/>
  <c r="L41" i="37" s="1"/>
  <c r="M41" i="37" s="1"/>
  <c r="N41" i="37" s="1"/>
  <c r="D41" i="37"/>
  <c r="E41" i="37" s="1"/>
  <c r="C41" i="37"/>
  <c r="H40" i="37"/>
  <c r="I40" i="37" s="1"/>
  <c r="J40" i="37" s="1"/>
  <c r="K40" i="37" s="1"/>
  <c r="L40" i="37" s="1"/>
  <c r="M40" i="37" s="1"/>
  <c r="N40" i="37" s="1"/>
  <c r="G40" i="37"/>
  <c r="D40" i="37"/>
  <c r="C40" i="37"/>
  <c r="F39" i="37"/>
  <c r="G39" i="37" s="1"/>
  <c r="H39" i="37" s="1"/>
  <c r="I39" i="37" s="1"/>
  <c r="J39" i="37" s="1"/>
  <c r="K39" i="37" s="1"/>
  <c r="L39" i="37" s="1"/>
  <c r="M39" i="37" s="1"/>
  <c r="N39" i="37" s="1"/>
  <c r="D39" i="37"/>
  <c r="E39" i="37" s="1"/>
  <c r="C39" i="37"/>
  <c r="D38" i="37"/>
  <c r="E38" i="37" s="1"/>
  <c r="E36" i="37" s="1"/>
  <c r="C38" i="37"/>
  <c r="F37" i="37"/>
  <c r="G37" i="37" s="1"/>
  <c r="H37" i="37" s="1"/>
  <c r="I37" i="37" s="1"/>
  <c r="J37" i="37" s="1"/>
  <c r="K37" i="37" s="1"/>
  <c r="L37" i="37" s="1"/>
  <c r="M37" i="37" s="1"/>
  <c r="N37" i="37" s="1"/>
  <c r="D37" i="37"/>
  <c r="E37" i="37" s="1"/>
  <c r="C37" i="37"/>
  <c r="D36" i="37"/>
  <c r="C36" i="37"/>
  <c r="E35" i="37"/>
  <c r="F35" i="37" s="1"/>
  <c r="G35" i="37" s="1"/>
  <c r="H35" i="37" s="1"/>
  <c r="I35" i="37" s="1"/>
  <c r="J35" i="37" s="1"/>
  <c r="K35" i="37" s="1"/>
  <c r="L35" i="37" s="1"/>
  <c r="M35" i="37" s="1"/>
  <c r="N35" i="37" s="1"/>
  <c r="D35" i="37"/>
  <c r="C35" i="37"/>
  <c r="E34" i="37"/>
  <c r="F34" i="37" s="1"/>
  <c r="G34" i="37" s="1"/>
  <c r="H34" i="37" s="1"/>
  <c r="I34" i="37" s="1"/>
  <c r="J34" i="37" s="1"/>
  <c r="K34" i="37" s="1"/>
  <c r="L34" i="37" s="1"/>
  <c r="M34" i="37" s="1"/>
  <c r="N34" i="37" s="1"/>
  <c r="D34" i="37"/>
  <c r="C34" i="37"/>
  <c r="E33" i="37"/>
  <c r="F33" i="37" s="1"/>
  <c r="G33" i="37" s="1"/>
  <c r="H33" i="37" s="1"/>
  <c r="I33" i="37" s="1"/>
  <c r="J33" i="37" s="1"/>
  <c r="K33" i="37" s="1"/>
  <c r="L33" i="37" s="1"/>
  <c r="M33" i="37" s="1"/>
  <c r="N33" i="37" s="1"/>
  <c r="D33" i="37"/>
  <c r="C33" i="37"/>
  <c r="E32" i="37"/>
  <c r="F32" i="37" s="1"/>
  <c r="G32" i="37" s="1"/>
  <c r="H32" i="37" s="1"/>
  <c r="I32" i="37" s="1"/>
  <c r="J32" i="37" s="1"/>
  <c r="K32" i="37" s="1"/>
  <c r="L32" i="37" s="1"/>
  <c r="M32" i="37" s="1"/>
  <c r="N32" i="37" s="1"/>
  <c r="D32" i="37"/>
  <c r="C32" i="37"/>
  <c r="E31" i="37"/>
  <c r="F31" i="37" s="1"/>
  <c r="G31" i="37" s="1"/>
  <c r="H31" i="37" s="1"/>
  <c r="I31" i="37" s="1"/>
  <c r="J31" i="37" s="1"/>
  <c r="K31" i="37" s="1"/>
  <c r="L31" i="37" s="1"/>
  <c r="M31" i="37" s="1"/>
  <c r="N31" i="37" s="1"/>
  <c r="D31" i="37"/>
  <c r="C31" i="37"/>
  <c r="E30" i="37"/>
  <c r="F30" i="37" s="1"/>
  <c r="D30" i="37"/>
  <c r="C30" i="37"/>
  <c r="E29" i="37"/>
  <c r="D29" i="37"/>
  <c r="C29" i="37"/>
  <c r="E28" i="37"/>
  <c r="F28" i="37" s="1"/>
  <c r="G28" i="37" s="1"/>
  <c r="H28" i="37" s="1"/>
  <c r="I28" i="37" s="1"/>
  <c r="J28" i="37" s="1"/>
  <c r="K28" i="37" s="1"/>
  <c r="L28" i="37" s="1"/>
  <c r="M28" i="37" s="1"/>
  <c r="N28" i="37" s="1"/>
  <c r="D28" i="37"/>
  <c r="C28" i="37"/>
  <c r="E27" i="37"/>
  <c r="F27" i="37" s="1"/>
  <c r="G27" i="37" s="1"/>
  <c r="H27" i="37" s="1"/>
  <c r="I27" i="37" s="1"/>
  <c r="J27" i="37" s="1"/>
  <c r="K27" i="37" s="1"/>
  <c r="L27" i="37" s="1"/>
  <c r="M27" i="37" s="1"/>
  <c r="N27" i="37" s="1"/>
  <c r="D27" i="37"/>
  <c r="C27" i="37"/>
  <c r="E26" i="37"/>
  <c r="F26" i="37" s="1"/>
  <c r="G26" i="37" s="1"/>
  <c r="H26" i="37" s="1"/>
  <c r="I26" i="37" s="1"/>
  <c r="J26" i="37" s="1"/>
  <c r="K26" i="37" s="1"/>
  <c r="L26" i="37" s="1"/>
  <c r="M26" i="37" s="1"/>
  <c r="N26" i="37" s="1"/>
  <c r="D26" i="37"/>
  <c r="C26" i="37"/>
  <c r="E25" i="37"/>
  <c r="F25" i="37" s="1"/>
  <c r="G25" i="37" s="1"/>
  <c r="H25" i="37" s="1"/>
  <c r="I25" i="37" s="1"/>
  <c r="J25" i="37" s="1"/>
  <c r="K25" i="37" s="1"/>
  <c r="L25" i="37" s="1"/>
  <c r="M25" i="37" s="1"/>
  <c r="N25" i="37" s="1"/>
  <c r="D25" i="37"/>
  <c r="C25" i="37"/>
  <c r="E24" i="37"/>
  <c r="F24" i="37" s="1"/>
  <c r="G24" i="37" s="1"/>
  <c r="H24" i="37" s="1"/>
  <c r="I24" i="37" s="1"/>
  <c r="J24" i="37" s="1"/>
  <c r="K24" i="37" s="1"/>
  <c r="L24" i="37" s="1"/>
  <c r="M24" i="37" s="1"/>
  <c r="N24" i="37" s="1"/>
  <c r="D24" i="37"/>
  <c r="C24" i="37"/>
  <c r="G23" i="37"/>
  <c r="H23" i="37" s="1"/>
  <c r="D23" i="37"/>
  <c r="C23" i="37"/>
  <c r="G22" i="37"/>
  <c r="F22" i="37"/>
  <c r="E22" i="37"/>
  <c r="D22" i="37"/>
  <c r="C22" i="37"/>
  <c r="E21" i="37"/>
  <c r="F21" i="37" s="1"/>
  <c r="G21" i="37" s="1"/>
  <c r="H21" i="37" s="1"/>
  <c r="I21" i="37" s="1"/>
  <c r="J21" i="37" s="1"/>
  <c r="K21" i="37" s="1"/>
  <c r="L21" i="37" s="1"/>
  <c r="M21" i="37" s="1"/>
  <c r="N21" i="37" s="1"/>
  <c r="D21" i="37"/>
  <c r="C21" i="37"/>
  <c r="E20" i="37"/>
  <c r="F20" i="37" s="1"/>
  <c r="D20" i="37"/>
  <c r="C20" i="37"/>
  <c r="E19" i="37"/>
  <c r="F19" i="37" s="1"/>
  <c r="G19" i="37" s="1"/>
  <c r="H19" i="37" s="1"/>
  <c r="I19" i="37" s="1"/>
  <c r="J19" i="37" s="1"/>
  <c r="K19" i="37" s="1"/>
  <c r="L19" i="37" s="1"/>
  <c r="M19" i="37" s="1"/>
  <c r="N19" i="37" s="1"/>
  <c r="D19" i="37"/>
  <c r="C19" i="37"/>
  <c r="E18" i="37"/>
  <c r="F18" i="37" s="1"/>
  <c r="G18" i="37" s="1"/>
  <c r="H18" i="37" s="1"/>
  <c r="I18" i="37" s="1"/>
  <c r="J18" i="37" s="1"/>
  <c r="K18" i="37" s="1"/>
  <c r="L18" i="37" s="1"/>
  <c r="M18" i="37" s="1"/>
  <c r="N18" i="37" s="1"/>
  <c r="D18" i="37"/>
  <c r="C18" i="37"/>
  <c r="E17" i="37"/>
  <c r="F17" i="37" s="1"/>
  <c r="G17" i="37" s="1"/>
  <c r="H17" i="37" s="1"/>
  <c r="I17" i="37" s="1"/>
  <c r="J17" i="37" s="1"/>
  <c r="K17" i="37" s="1"/>
  <c r="L17" i="37" s="1"/>
  <c r="M17" i="37" s="1"/>
  <c r="N17" i="37" s="1"/>
  <c r="D17" i="37"/>
  <c r="C17" i="37"/>
  <c r="E16" i="37"/>
  <c r="F16" i="37" s="1"/>
  <c r="G16" i="37" s="1"/>
  <c r="H16" i="37" s="1"/>
  <c r="I16" i="37" s="1"/>
  <c r="J16" i="37" s="1"/>
  <c r="K16" i="37" s="1"/>
  <c r="L16" i="37" s="1"/>
  <c r="M16" i="37" s="1"/>
  <c r="N16" i="37" s="1"/>
  <c r="D16" i="37"/>
  <c r="C16" i="37"/>
  <c r="E15" i="37"/>
  <c r="D15" i="37"/>
  <c r="C15" i="37"/>
  <c r="E14" i="37"/>
  <c r="F14" i="37" s="1"/>
  <c r="G14" i="37" s="1"/>
  <c r="H14" i="37" s="1"/>
  <c r="I14" i="37" s="1"/>
  <c r="J14" i="37" s="1"/>
  <c r="K14" i="37" s="1"/>
  <c r="L14" i="37" s="1"/>
  <c r="M14" i="37" s="1"/>
  <c r="N14" i="37" s="1"/>
  <c r="D14" i="37"/>
  <c r="C14" i="37"/>
  <c r="G13" i="37"/>
  <c r="H13" i="37" s="1"/>
  <c r="I13" i="37" s="1"/>
  <c r="J13" i="37" s="1"/>
  <c r="K13" i="37" s="1"/>
  <c r="L13" i="37" s="1"/>
  <c r="M13" i="37" s="1"/>
  <c r="N13" i="37" s="1"/>
  <c r="E13" i="37"/>
  <c r="F13" i="37" s="1"/>
  <c r="D13" i="37"/>
  <c r="C13" i="37"/>
  <c r="E12" i="37"/>
  <c r="F12" i="37" s="1"/>
  <c r="G12" i="37" s="1"/>
  <c r="H12" i="37" s="1"/>
  <c r="I12" i="37" s="1"/>
  <c r="J12" i="37" s="1"/>
  <c r="K12" i="37" s="1"/>
  <c r="L12" i="37" s="1"/>
  <c r="M12" i="37" s="1"/>
  <c r="N12" i="37" s="1"/>
  <c r="D12" i="37"/>
  <c r="C12" i="37"/>
  <c r="G11" i="37"/>
  <c r="H11" i="37" s="1"/>
  <c r="I11" i="37" s="1"/>
  <c r="J11" i="37" s="1"/>
  <c r="K11" i="37" s="1"/>
  <c r="L11" i="37" s="1"/>
  <c r="M11" i="37" s="1"/>
  <c r="N11" i="37" s="1"/>
  <c r="E11" i="37"/>
  <c r="F11" i="37" s="1"/>
  <c r="D11" i="37"/>
  <c r="C11" i="37"/>
  <c r="E10" i="37"/>
  <c r="F10" i="37" s="1"/>
  <c r="G10" i="37" s="1"/>
  <c r="H10" i="37" s="1"/>
  <c r="I10" i="37" s="1"/>
  <c r="J10" i="37" s="1"/>
  <c r="K10" i="37" s="1"/>
  <c r="L10" i="37" s="1"/>
  <c r="M10" i="37" s="1"/>
  <c r="N10" i="37" s="1"/>
  <c r="D10" i="37"/>
  <c r="C10" i="37"/>
  <c r="G9" i="37"/>
  <c r="H9" i="37" s="1"/>
  <c r="E9" i="37"/>
  <c r="F9" i="37" s="1"/>
  <c r="D9" i="37"/>
  <c r="C9" i="37"/>
  <c r="E8" i="37"/>
  <c r="D8" i="37"/>
  <c r="C8" i="37"/>
  <c r="N13" i="35"/>
  <c r="M13" i="35"/>
  <c r="L13" i="35"/>
  <c r="K13" i="35"/>
  <c r="J13" i="35"/>
  <c r="I13" i="35"/>
  <c r="H13" i="35"/>
  <c r="G13" i="35"/>
  <c r="F13" i="35"/>
  <c r="E13" i="35"/>
  <c r="D13" i="35"/>
  <c r="G94" i="37" l="1"/>
  <c r="F98" i="37"/>
  <c r="G98" i="37" s="1"/>
  <c r="H98" i="37" s="1"/>
  <c r="I98" i="37" s="1"/>
  <c r="J98" i="37" s="1"/>
  <c r="K98" i="37" s="1"/>
  <c r="L98" i="37" s="1"/>
  <c r="M98" i="37" s="1"/>
  <c r="N98" i="37" s="1"/>
  <c r="E93" i="37"/>
  <c r="G111" i="37"/>
  <c r="F110" i="37"/>
  <c r="F125" i="37"/>
  <c r="E124" i="37"/>
  <c r="F139" i="37"/>
  <c r="H8" i="37"/>
  <c r="F15" i="37"/>
  <c r="G20" i="37"/>
  <c r="F29" i="37"/>
  <c r="G30" i="37"/>
  <c r="G8" i="37"/>
  <c r="F8" i="37"/>
  <c r="I9" i="37"/>
  <c r="H22" i="37"/>
  <c r="I23" i="37"/>
  <c r="F38" i="37"/>
  <c r="E53" i="37"/>
  <c r="E63" i="37" s="1"/>
  <c r="G56" i="37"/>
  <c r="F74" i="37"/>
  <c r="E73" i="37"/>
  <c r="E86" i="37" s="1"/>
  <c r="F76" i="37"/>
  <c r="G78" i="37"/>
  <c r="H85" i="37"/>
  <c r="G139" i="37" l="1"/>
  <c r="F137" i="37"/>
  <c r="F147" i="37" s="1"/>
  <c r="F124" i="37"/>
  <c r="G125" i="37"/>
  <c r="H111" i="37"/>
  <c r="G110" i="37"/>
  <c r="H94" i="37"/>
  <c r="G93" i="37"/>
  <c r="E127" i="37"/>
  <c r="E148" i="37" s="1"/>
  <c r="F93" i="37"/>
  <c r="E87" i="37"/>
  <c r="H78" i="37"/>
  <c r="G76" i="37"/>
  <c r="H56" i="37"/>
  <c r="G53" i="37"/>
  <c r="G38" i="37"/>
  <c r="F36" i="37"/>
  <c r="F63" i="37"/>
  <c r="H30" i="37"/>
  <c r="G29" i="37"/>
  <c r="H20" i="37"/>
  <c r="G15" i="37"/>
  <c r="I85" i="37"/>
  <c r="F73" i="37"/>
  <c r="F86" i="37" s="1"/>
  <c r="F87" i="37" s="1"/>
  <c r="G74" i="37"/>
  <c r="J23" i="37"/>
  <c r="I22" i="37"/>
  <c r="J9" i="37"/>
  <c r="I8" i="37"/>
  <c r="H125" i="37" l="1"/>
  <c r="G124" i="37"/>
  <c r="G127" i="37" s="1"/>
  <c r="H93" i="37"/>
  <c r="I94" i="37"/>
  <c r="I111" i="37"/>
  <c r="H110" i="37"/>
  <c r="F127" i="37"/>
  <c r="F148" i="37" s="1"/>
  <c r="G137" i="37"/>
  <c r="G147" i="37" s="1"/>
  <c r="H139" i="37"/>
  <c r="J8" i="37"/>
  <c r="K9" i="37"/>
  <c r="J22" i="37"/>
  <c r="K23" i="37"/>
  <c r="G36" i="37"/>
  <c r="G63" i="37" s="1"/>
  <c r="H38" i="37"/>
  <c r="H53" i="37"/>
  <c r="I56" i="37"/>
  <c r="H76" i="37"/>
  <c r="I78" i="37"/>
  <c r="H74" i="37"/>
  <c r="G73" i="37"/>
  <c r="J85" i="37"/>
  <c r="H15" i="37"/>
  <c r="I20" i="37"/>
  <c r="H29" i="37"/>
  <c r="I30" i="37"/>
  <c r="G86" i="37"/>
  <c r="G87" i="37" s="1"/>
  <c r="I139" i="37" l="1"/>
  <c r="H137" i="37"/>
  <c r="H147" i="37" s="1"/>
  <c r="H148" i="37" s="1"/>
  <c r="I110" i="37"/>
  <c r="J111" i="37"/>
  <c r="G148" i="37"/>
  <c r="J94" i="37"/>
  <c r="I93" i="37"/>
  <c r="I125" i="37"/>
  <c r="H124" i="37"/>
  <c r="H127" i="37" s="1"/>
  <c r="K85" i="37"/>
  <c r="H73" i="37"/>
  <c r="I74" i="37"/>
  <c r="J78" i="37"/>
  <c r="I76" i="37"/>
  <c r="J56" i="37"/>
  <c r="I53" i="37"/>
  <c r="I38" i="37"/>
  <c r="H36" i="37"/>
  <c r="H63" i="37" s="1"/>
  <c r="L23" i="37"/>
  <c r="K22" i="37"/>
  <c r="L9" i="37"/>
  <c r="K8" i="37"/>
  <c r="J30" i="37"/>
  <c r="I29" i="37"/>
  <c r="J20" i="37"/>
  <c r="I15" i="37"/>
  <c r="H86" i="37"/>
  <c r="J125" i="37" l="1"/>
  <c r="I124" i="37"/>
  <c r="I127" i="37" s="1"/>
  <c r="J93" i="37"/>
  <c r="K94" i="37"/>
  <c r="K111" i="37"/>
  <c r="J110" i="37"/>
  <c r="I137" i="37"/>
  <c r="I147" i="37" s="1"/>
  <c r="J139" i="37"/>
  <c r="H87" i="37"/>
  <c r="J15" i="37"/>
  <c r="K20" i="37"/>
  <c r="J29" i="37"/>
  <c r="K30" i="37"/>
  <c r="L8" i="37"/>
  <c r="M9" i="37"/>
  <c r="L22" i="37"/>
  <c r="M23" i="37"/>
  <c r="I36" i="37"/>
  <c r="I63" i="37" s="1"/>
  <c r="J38" i="37"/>
  <c r="J53" i="37"/>
  <c r="K56" i="37"/>
  <c r="J76" i="37"/>
  <c r="K78" i="37"/>
  <c r="J74" i="37"/>
  <c r="I73" i="37"/>
  <c r="I86" i="37" s="1"/>
  <c r="I87" i="37" s="1"/>
  <c r="L85" i="37"/>
  <c r="K139" i="37" l="1"/>
  <c r="J137" i="37"/>
  <c r="J147" i="37" s="1"/>
  <c r="L94" i="37"/>
  <c r="K93" i="37"/>
  <c r="I148" i="37"/>
  <c r="L111" i="37"/>
  <c r="K110" i="37"/>
  <c r="J124" i="37"/>
  <c r="J127" i="37" s="1"/>
  <c r="K125" i="37"/>
  <c r="M85" i="37"/>
  <c r="J73" i="37"/>
  <c r="J86" i="37" s="1"/>
  <c r="K74" i="37"/>
  <c r="L78" i="37"/>
  <c r="K76" i="37"/>
  <c r="L56" i="37"/>
  <c r="K53" i="37"/>
  <c r="K38" i="37"/>
  <c r="J36" i="37"/>
  <c r="J63" i="37" s="1"/>
  <c r="N23" i="37"/>
  <c r="N22" i="37" s="1"/>
  <c r="M22" i="37"/>
  <c r="N9" i="37"/>
  <c r="N8" i="37" s="1"/>
  <c r="M8" i="37"/>
  <c r="L30" i="37"/>
  <c r="K29" i="37"/>
  <c r="L20" i="37"/>
  <c r="K15" i="37"/>
  <c r="M111" i="37" l="1"/>
  <c r="L110" i="37"/>
  <c r="J148" i="37"/>
  <c r="L125" i="37"/>
  <c r="K124" i="37"/>
  <c r="K127" i="37" s="1"/>
  <c r="L93" i="37"/>
  <c r="M94" i="37"/>
  <c r="K137" i="37"/>
  <c r="K147" i="37" s="1"/>
  <c r="K148" i="37" s="1"/>
  <c r="L139" i="37"/>
  <c r="J87" i="37"/>
  <c r="L15" i="37"/>
  <c r="M20" i="37"/>
  <c r="L29" i="37"/>
  <c r="M30" i="37"/>
  <c r="K36" i="37"/>
  <c r="K63" i="37" s="1"/>
  <c r="L38" i="37"/>
  <c r="L53" i="37"/>
  <c r="M56" i="37"/>
  <c r="L76" i="37"/>
  <c r="M78" i="37"/>
  <c r="L74" i="37"/>
  <c r="K73" i="37"/>
  <c r="K86" i="37" s="1"/>
  <c r="K87" i="37" s="1"/>
  <c r="N85" i="37"/>
  <c r="M125" i="37" l="1"/>
  <c r="L124" i="37"/>
  <c r="L127" i="37" s="1"/>
  <c r="M139" i="37"/>
  <c r="L137" i="37"/>
  <c r="L147" i="37" s="1"/>
  <c r="L148" i="37" s="1"/>
  <c r="N94" i="37"/>
  <c r="N93" i="37" s="1"/>
  <c r="M93" i="37"/>
  <c r="M110" i="37"/>
  <c r="N111" i="37"/>
  <c r="N110" i="37" s="1"/>
  <c r="L73" i="37"/>
  <c r="M74" i="37"/>
  <c r="L86" i="37"/>
  <c r="N30" i="37"/>
  <c r="N29" i="37" s="1"/>
  <c r="M29" i="37"/>
  <c r="N20" i="37"/>
  <c r="N15" i="37" s="1"/>
  <c r="M15" i="37"/>
  <c r="N78" i="37"/>
  <c r="N76" i="37" s="1"/>
  <c r="M76" i="37"/>
  <c r="N56" i="37"/>
  <c r="N53" i="37" s="1"/>
  <c r="M53" i="37"/>
  <c r="M38" i="37"/>
  <c r="L36" i="37"/>
  <c r="L63" i="37"/>
  <c r="M137" i="37" l="1"/>
  <c r="M147" i="37" s="1"/>
  <c r="N139" i="37"/>
  <c r="N137" i="37" s="1"/>
  <c r="N147" i="37" s="1"/>
  <c r="N148" i="37" s="1"/>
  <c r="N125" i="37"/>
  <c r="N124" i="37" s="1"/>
  <c r="N127" i="37" s="1"/>
  <c r="M124" i="37"/>
  <c r="M127" i="37" s="1"/>
  <c r="L87" i="37"/>
  <c r="M36" i="37"/>
  <c r="M63" i="37" s="1"/>
  <c r="N38" i="37"/>
  <c r="N36" i="37" s="1"/>
  <c r="N63" i="37" s="1"/>
  <c r="N74" i="37"/>
  <c r="N73" i="37" s="1"/>
  <c r="N86" i="37" s="1"/>
  <c r="N87" i="37" s="1"/>
  <c r="M73" i="37"/>
  <c r="M86" i="37" s="1"/>
  <c r="M87" i="37" s="1"/>
  <c r="M148" i="37" l="1"/>
  <c r="D149" i="37" l="1"/>
  <c r="F25" i="36"/>
  <c r="G24" i="36"/>
  <c r="G23" i="36"/>
  <c r="G22" i="36"/>
  <c r="G21" i="36"/>
  <c r="G20" i="36"/>
  <c r="G19" i="36"/>
  <c r="G17" i="36"/>
  <c r="G15" i="36" s="1"/>
  <c r="F15" i="36"/>
  <c r="E15" i="36"/>
  <c r="F14" i="36"/>
  <c r="E14" i="36"/>
  <c r="E12" i="36"/>
  <c r="E11" i="36" s="1"/>
  <c r="G11" i="36"/>
  <c r="F11" i="36"/>
  <c r="G10" i="36"/>
  <c r="E9" i="36"/>
  <c r="F7" i="36"/>
  <c r="E7" i="36"/>
  <c r="E8" i="36" l="1"/>
  <c r="E30" i="36" s="1"/>
  <c r="G8" i="36"/>
  <c r="G30" i="36" s="1"/>
  <c r="F9" i="36"/>
  <c r="D101" i="8"/>
  <c r="D51" i="8"/>
  <c r="C101" i="8"/>
  <c r="F13" i="25"/>
  <c r="D25" i="8"/>
  <c r="F8" i="36" l="1"/>
  <c r="F30" i="36" s="1"/>
  <c r="C104" i="17" l="1"/>
  <c r="B8" i="11" l="1"/>
  <c r="C112" i="8"/>
  <c r="C89" i="9" l="1"/>
  <c r="C88" i="9"/>
  <c r="C87" i="9"/>
  <c r="C41" i="8" l="1"/>
  <c r="H26" i="25" l="1"/>
  <c r="H27" i="25"/>
  <c r="F11" i="25" l="1"/>
  <c r="C22" i="8" l="1"/>
  <c r="D112" i="8"/>
  <c r="O36" i="25" l="1"/>
  <c r="O38" i="25" s="1"/>
  <c r="N13" i="25"/>
  <c r="D16" i="11" l="1"/>
  <c r="C42" i="8" l="1"/>
  <c r="J13" i="27"/>
  <c r="I13" i="27"/>
  <c r="H13" i="27"/>
  <c r="G13" i="27"/>
  <c r="N8" i="27"/>
  <c r="M8" i="27"/>
  <c r="L8" i="27"/>
  <c r="K8" i="27"/>
  <c r="F10" i="25" l="1"/>
  <c r="G10" i="25" s="1"/>
  <c r="F7" i="25"/>
  <c r="G7" i="25" s="1"/>
  <c r="G13" i="25"/>
  <c r="H6" i="25"/>
  <c r="H20" i="25"/>
  <c r="H21" i="25"/>
  <c r="H23" i="25"/>
  <c r="H24" i="25"/>
  <c r="H25" i="25"/>
  <c r="H28" i="25"/>
  <c r="H29" i="25"/>
  <c r="H30" i="25"/>
  <c r="H31" i="25"/>
  <c r="H22" i="25"/>
  <c r="C33" i="8"/>
  <c r="H36" i="25" l="1"/>
  <c r="C73" i="34"/>
  <c r="C73" i="33"/>
  <c r="C75" i="16" l="1"/>
  <c r="D86" i="9" l="1"/>
  <c r="C28" i="9" l="1"/>
  <c r="G51" i="18" l="1"/>
  <c r="G11" i="18"/>
  <c r="G10" i="18"/>
  <c r="H25" i="27" l="1"/>
  <c r="I25" i="27"/>
  <c r="J25" i="27"/>
  <c r="K25" i="27"/>
  <c r="L25" i="27"/>
  <c r="M25" i="27"/>
  <c r="N25" i="27"/>
  <c r="G25" i="27"/>
  <c r="F112" i="33"/>
  <c r="F113" i="33"/>
  <c r="F114" i="33"/>
  <c r="F111" i="34" l="1"/>
  <c r="N18" i="27" l="1"/>
  <c r="E46" i="19" l="1"/>
  <c r="E45" i="19"/>
  <c r="E29" i="19"/>
  <c r="E72" i="19"/>
  <c r="E85" i="19" s="1"/>
  <c r="E57" i="19"/>
  <c r="E35" i="19"/>
  <c r="E28" i="19"/>
  <c r="E21" i="19"/>
  <c r="E14" i="19"/>
  <c r="E7" i="19"/>
  <c r="E134" i="19"/>
  <c r="E144" i="19" s="1"/>
  <c r="E62" i="19" l="1"/>
  <c r="E86" i="19" s="1"/>
  <c r="E107" i="19"/>
  <c r="E91" i="19"/>
  <c r="F138" i="19"/>
  <c r="F100" i="19"/>
  <c r="D75" i="17"/>
  <c r="E75" i="17"/>
  <c r="E73" i="2" s="1"/>
  <c r="F73" i="33"/>
  <c r="F73" i="34"/>
  <c r="G73" i="34" s="1"/>
  <c r="H73" i="34" s="1"/>
  <c r="F15" i="9"/>
  <c r="I15" i="9"/>
  <c r="C33" i="2"/>
  <c r="E124" i="19" l="1"/>
  <c r="E145" i="19" s="1"/>
  <c r="C77" i="2"/>
  <c r="D15" i="11" l="1"/>
  <c r="Q36" i="25" l="1"/>
  <c r="Q38" i="25" s="1"/>
  <c r="G16" i="25"/>
  <c r="G17" i="25"/>
  <c r="S36" i="25" s="1"/>
  <c r="D112" i="16"/>
  <c r="E112" i="16"/>
  <c r="D96" i="16"/>
  <c r="E96" i="16"/>
  <c r="G18" i="27"/>
  <c r="H18" i="27"/>
  <c r="I18" i="27"/>
  <c r="J18" i="27"/>
  <c r="K18" i="27"/>
  <c r="L18" i="27"/>
  <c r="M18" i="27"/>
  <c r="K13" i="27"/>
  <c r="L13" i="27"/>
  <c r="M13" i="27"/>
  <c r="N13" i="27"/>
  <c r="D129" i="16" l="1"/>
  <c r="D150" i="16" s="1"/>
  <c r="H8" i="27"/>
  <c r="I8" i="27"/>
  <c r="J8" i="27"/>
  <c r="G8" i="27"/>
  <c r="D14" i="11" l="1"/>
  <c r="C44" i="17" l="1"/>
  <c r="F104" i="8" l="1"/>
  <c r="F105" i="8"/>
  <c r="F106" i="8"/>
  <c r="F107" i="8"/>
  <c r="F108" i="8"/>
  <c r="F109" i="8"/>
  <c r="F110" i="8"/>
  <c r="F111" i="8"/>
  <c r="E103" i="8" l="1"/>
  <c r="C32" i="8" l="1"/>
  <c r="C29" i="2" s="1"/>
  <c r="C103" i="8"/>
  <c r="F113" i="34" l="1"/>
  <c r="D17" i="11" l="1"/>
  <c r="D18" i="11"/>
  <c r="D19" i="11"/>
  <c r="D9" i="11"/>
  <c r="D10" i="11"/>
  <c r="D11" i="11"/>
  <c r="D12" i="11"/>
  <c r="D13" i="11"/>
  <c r="D6" i="11"/>
  <c r="D7" i="11"/>
  <c r="C100" i="17" l="1"/>
  <c r="D100" i="17"/>
  <c r="E100" i="17"/>
  <c r="C101" i="17"/>
  <c r="D101" i="17"/>
  <c r="E101" i="17"/>
  <c r="C102" i="17"/>
  <c r="D102" i="17"/>
  <c r="E102" i="17"/>
  <c r="C103" i="17"/>
  <c r="C100" i="2" s="1"/>
  <c r="D103" i="17"/>
  <c r="E103" i="17"/>
  <c r="D104" i="17"/>
  <c r="E104" i="17"/>
  <c r="C105" i="17"/>
  <c r="D105" i="17"/>
  <c r="E105" i="17"/>
  <c r="C106" i="17"/>
  <c r="D106" i="17"/>
  <c r="E106" i="17"/>
  <c r="C107" i="17"/>
  <c r="D107" i="17"/>
  <c r="E107" i="17"/>
  <c r="C108" i="17"/>
  <c r="D108" i="17"/>
  <c r="E108" i="17"/>
  <c r="C109" i="17"/>
  <c r="D109" i="17"/>
  <c r="E109" i="17"/>
  <c r="C110" i="17"/>
  <c r="D110" i="17"/>
  <c r="E110" i="17"/>
  <c r="C111" i="17"/>
  <c r="D111" i="17"/>
  <c r="E111" i="17"/>
  <c r="C112" i="17"/>
  <c r="D112" i="17"/>
  <c r="E112" i="17"/>
  <c r="C113" i="17"/>
  <c r="D113" i="17"/>
  <c r="E113" i="17"/>
  <c r="C115" i="17"/>
  <c r="D115" i="17"/>
  <c r="E115" i="17"/>
  <c r="C116" i="17"/>
  <c r="D116" i="17"/>
  <c r="E116" i="17"/>
  <c r="C117" i="17"/>
  <c r="D117" i="17"/>
  <c r="E117" i="17"/>
  <c r="C118" i="17"/>
  <c r="D118" i="17"/>
  <c r="E118" i="17"/>
  <c r="C119" i="17"/>
  <c r="D119" i="17"/>
  <c r="E119" i="17"/>
  <c r="C120" i="17"/>
  <c r="D120" i="17"/>
  <c r="E120" i="17"/>
  <c r="C121" i="17"/>
  <c r="D121" i="17"/>
  <c r="E121" i="17"/>
  <c r="C122" i="17"/>
  <c r="D122" i="17"/>
  <c r="E122" i="17"/>
  <c r="C123" i="17"/>
  <c r="D123" i="17"/>
  <c r="E123" i="17"/>
  <c r="C124" i="17"/>
  <c r="D124" i="17"/>
  <c r="E124" i="17"/>
  <c r="C125" i="17"/>
  <c r="D125" i="17"/>
  <c r="E125" i="17"/>
  <c r="C126" i="17"/>
  <c r="D126" i="17"/>
  <c r="E126" i="17"/>
  <c r="C127" i="17"/>
  <c r="D127" i="17"/>
  <c r="E127" i="17"/>
  <c r="D128" i="17"/>
  <c r="C129" i="17"/>
  <c r="D129" i="17"/>
  <c r="E129" i="17"/>
  <c r="C130" i="17"/>
  <c r="D130" i="17"/>
  <c r="E130" i="17"/>
  <c r="D132" i="17"/>
  <c r="C133" i="17"/>
  <c r="D133" i="17"/>
  <c r="E133" i="17"/>
  <c r="C134" i="17"/>
  <c r="D134" i="17"/>
  <c r="E134" i="17"/>
  <c r="C135" i="17"/>
  <c r="D135" i="17"/>
  <c r="E135" i="17"/>
  <c r="D136" i="17"/>
  <c r="C137" i="17"/>
  <c r="D137" i="17"/>
  <c r="E137" i="17"/>
  <c r="C138" i="17"/>
  <c r="D138" i="17"/>
  <c r="E138" i="17"/>
  <c r="C139" i="17"/>
  <c r="D139" i="17"/>
  <c r="E139" i="17"/>
  <c r="C140" i="17"/>
  <c r="D140" i="17"/>
  <c r="E140" i="17"/>
  <c r="D141" i="17"/>
  <c r="C142" i="17"/>
  <c r="D142" i="17"/>
  <c r="E142" i="17"/>
  <c r="C143" i="17"/>
  <c r="D143" i="17"/>
  <c r="E143" i="17"/>
  <c r="C144" i="17"/>
  <c r="D144" i="17"/>
  <c r="E144" i="17"/>
  <c r="C145" i="17"/>
  <c r="D145" i="17"/>
  <c r="E145" i="17"/>
  <c r="D146" i="17"/>
  <c r="C147" i="17"/>
  <c r="D147" i="17"/>
  <c r="E147" i="17"/>
  <c r="C148" i="17"/>
  <c r="D148" i="17"/>
  <c r="E148" i="17"/>
  <c r="C149" i="17"/>
  <c r="D149" i="17"/>
  <c r="E149" i="17"/>
  <c r="C150" i="17"/>
  <c r="D150" i="17"/>
  <c r="E150" i="17"/>
  <c r="D151" i="17"/>
  <c r="E11" i="17"/>
  <c r="E12" i="17"/>
  <c r="E13" i="17"/>
  <c r="E14" i="17"/>
  <c r="E15" i="17"/>
  <c r="E17" i="17"/>
  <c r="E52" i="2" s="1"/>
  <c r="E18" i="17"/>
  <c r="E19" i="17"/>
  <c r="E20" i="17"/>
  <c r="E21" i="17"/>
  <c r="E25" i="17"/>
  <c r="E26" i="17"/>
  <c r="E27" i="17"/>
  <c r="E28" i="17"/>
  <c r="E29" i="17"/>
  <c r="E33" i="17"/>
  <c r="E34" i="17"/>
  <c r="E35" i="17"/>
  <c r="E36" i="17"/>
  <c r="E39" i="17"/>
  <c r="E40" i="17"/>
  <c r="E42" i="17"/>
  <c r="E43" i="17"/>
  <c r="E44" i="17"/>
  <c r="E45" i="17"/>
  <c r="E46" i="17"/>
  <c r="E50" i="17"/>
  <c r="E51" i="17"/>
  <c r="E53" i="17"/>
  <c r="E76" i="17"/>
  <c r="E79" i="17"/>
  <c r="D99" i="17"/>
  <c r="E99" i="17"/>
  <c r="C99" i="17"/>
  <c r="D11" i="17"/>
  <c r="D12" i="17"/>
  <c r="D13" i="17"/>
  <c r="D14" i="17"/>
  <c r="D15" i="17"/>
  <c r="D17" i="17"/>
  <c r="D52" i="2" s="1"/>
  <c r="D18" i="17"/>
  <c r="D19" i="17"/>
  <c r="D20" i="17"/>
  <c r="D21" i="17"/>
  <c r="D22" i="17"/>
  <c r="D23" i="17"/>
  <c r="D24" i="17"/>
  <c r="D25" i="17"/>
  <c r="D26" i="17"/>
  <c r="D27" i="17"/>
  <c r="D28" i="17"/>
  <c r="D29" i="17"/>
  <c r="D31" i="17"/>
  <c r="D32" i="17"/>
  <c r="D33" i="17"/>
  <c r="D34" i="17"/>
  <c r="D35" i="17"/>
  <c r="D36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8" i="17"/>
  <c r="D76" i="17"/>
  <c r="D87" i="17"/>
  <c r="C22" i="17"/>
  <c r="C162" i="17"/>
  <c r="F74" i="34"/>
  <c r="C76" i="17" s="1"/>
  <c r="F40" i="16"/>
  <c r="F101" i="15"/>
  <c r="F102" i="15"/>
  <c r="F103" i="15"/>
  <c r="F104" i="15"/>
  <c r="F105" i="15"/>
  <c r="F106" i="15"/>
  <c r="F107" i="15"/>
  <c r="F108" i="15"/>
  <c r="F109" i="15"/>
  <c r="F110" i="15"/>
  <c r="F112" i="15"/>
  <c r="F113" i="15"/>
  <c r="F116" i="17" s="1"/>
  <c r="F114" i="15"/>
  <c r="F117" i="17" s="1"/>
  <c r="F115" i="15"/>
  <c r="F116" i="15"/>
  <c r="F117" i="15"/>
  <c r="F118" i="15"/>
  <c r="F119" i="15"/>
  <c r="F120" i="15"/>
  <c r="F121" i="15"/>
  <c r="F122" i="15"/>
  <c r="F123" i="15"/>
  <c r="F124" i="15"/>
  <c r="F126" i="15"/>
  <c r="F127" i="15"/>
  <c r="F130" i="15"/>
  <c r="F131" i="15"/>
  <c r="F132" i="15"/>
  <c r="F134" i="15"/>
  <c r="F135" i="15"/>
  <c r="F136" i="15"/>
  <c r="F137" i="15"/>
  <c r="F139" i="15"/>
  <c r="F140" i="15"/>
  <c r="F141" i="15"/>
  <c r="F142" i="15"/>
  <c r="F144" i="15"/>
  <c r="F145" i="15"/>
  <c r="F146" i="15"/>
  <c r="F147" i="15"/>
  <c r="F79" i="8"/>
  <c r="F76" i="8"/>
  <c r="F76" i="17" l="1"/>
  <c r="E98" i="17"/>
  <c r="F44" i="17"/>
  <c r="D98" i="17"/>
  <c r="N15" i="2"/>
  <c r="H75" i="8"/>
  <c r="I51" i="8"/>
  <c r="I43" i="8"/>
  <c r="I42" i="8"/>
  <c r="I37" i="8"/>
  <c r="I35" i="8"/>
  <c r="I34" i="8"/>
  <c r="I33" i="8"/>
  <c r="I25" i="8"/>
  <c r="I18" i="8"/>
  <c r="H40" i="17"/>
  <c r="I75" i="16"/>
  <c r="I69" i="9"/>
  <c r="H102" i="9"/>
  <c r="I104" i="8" l="1"/>
  <c r="I112" i="8"/>
  <c r="H103" i="8"/>
  <c r="G100" i="17" l="1"/>
  <c r="G115" i="17"/>
  <c r="G101" i="17"/>
  <c r="G99" i="17"/>
  <c r="K29" i="27"/>
  <c r="L29" i="27"/>
  <c r="M29" i="27"/>
  <c r="N29" i="27"/>
  <c r="G94" i="34" l="1"/>
  <c r="G104" i="2"/>
  <c r="G141" i="2"/>
  <c r="G76" i="2"/>
  <c r="J8" i="2"/>
  <c r="J9" i="2"/>
  <c r="J10" i="2"/>
  <c r="J11" i="2"/>
  <c r="J12" i="2"/>
  <c r="J13" i="2"/>
  <c r="J15" i="2"/>
  <c r="J22" i="2"/>
  <c r="J26" i="2"/>
  <c r="J27" i="2"/>
  <c r="J30" i="2"/>
  <c r="G30" i="2" s="1"/>
  <c r="J31" i="2"/>
  <c r="J32" i="2"/>
  <c r="G32" i="2" s="1"/>
  <c r="J33" i="2"/>
  <c r="J34" i="2"/>
  <c r="G34" i="2" s="1"/>
  <c r="J38" i="2"/>
  <c r="G38" i="2" s="1"/>
  <c r="J39" i="2"/>
  <c r="G39" i="2" s="1"/>
  <c r="J40" i="2"/>
  <c r="G40" i="2" s="1"/>
  <c r="J41" i="2"/>
  <c r="G41" i="2" s="1"/>
  <c r="J42" i="2"/>
  <c r="G42" i="2" s="1"/>
  <c r="J44" i="2"/>
  <c r="G44" i="2" s="1"/>
  <c r="J48" i="2"/>
  <c r="J46" i="2" s="1"/>
  <c r="K11" i="22" s="1"/>
  <c r="J55" i="2"/>
  <c r="J52" i="2" s="1"/>
  <c r="J60" i="2"/>
  <c r="J63" i="2"/>
  <c r="J77" i="2"/>
  <c r="J84" i="2"/>
  <c r="G84" i="2" s="1"/>
  <c r="G75" i="8"/>
  <c r="I113" i="8"/>
  <c r="G48" i="17"/>
  <c r="G40" i="17"/>
  <c r="J29" i="2" l="1"/>
  <c r="G29" i="2" s="1"/>
  <c r="J45" i="2"/>
  <c r="G45" i="2" s="1"/>
  <c r="J37" i="2"/>
  <c r="G37" i="2" s="1"/>
  <c r="G48" i="2"/>
  <c r="G31" i="2"/>
  <c r="J28" i="2"/>
  <c r="J7" i="2"/>
  <c r="G103" i="8"/>
  <c r="G33" i="2"/>
  <c r="G55" i="2"/>
  <c r="J21" i="2"/>
  <c r="G22" i="17" l="1"/>
  <c r="G10" i="8" l="1"/>
  <c r="F146" i="34"/>
  <c r="G146" i="34" s="1"/>
  <c r="F145" i="34"/>
  <c r="G145" i="34" s="1"/>
  <c r="F144" i="34"/>
  <c r="G144" i="34" s="1"/>
  <c r="F143" i="34"/>
  <c r="G143" i="34" s="1"/>
  <c r="E142" i="34"/>
  <c r="C142" i="34"/>
  <c r="F141" i="34"/>
  <c r="G141" i="34" s="1"/>
  <c r="F140" i="34"/>
  <c r="G140" i="34" s="1"/>
  <c r="F139" i="34"/>
  <c r="F138" i="34"/>
  <c r="F137" i="34" s="1"/>
  <c r="E137" i="34"/>
  <c r="C137" i="34"/>
  <c r="F136" i="34"/>
  <c r="G136" i="34" s="1"/>
  <c r="F135" i="34"/>
  <c r="F134" i="34"/>
  <c r="G134" i="34" s="1"/>
  <c r="F133" i="34"/>
  <c r="E132" i="34"/>
  <c r="C132" i="34"/>
  <c r="F131" i="34"/>
  <c r="F130" i="34"/>
  <c r="G130" i="34" s="1"/>
  <c r="F129" i="34"/>
  <c r="E128" i="34"/>
  <c r="C128" i="34"/>
  <c r="F126" i="34"/>
  <c r="G126" i="34" s="1"/>
  <c r="F125" i="34"/>
  <c r="E124" i="34"/>
  <c r="C124" i="34"/>
  <c r="F123" i="34"/>
  <c r="F122" i="34"/>
  <c r="F121" i="34"/>
  <c r="F120" i="34"/>
  <c r="F119" i="34"/>
  <c r="F118" i="34"/>
  <c r="F117" i="34"/>
  <c r="F116" i="34"/>
  <c r="F115" i="34"/>
  <c r="F114" i="34"/>
  <c r="I111" i="34"/>
  <c r="H110" i="34"/>
  <c r="G110" i="34"/>
  <c r="E110" i="34"/>
  <c r="D110" i="34"/>
  <c r="C110" i="34"/>
  <c r="F109" i="34"/>
  <c r="F108" i="34"/>
  <c r="G108" i="34" s="1"/>
  <c r="F107" i="34"/>
  <c r="F106" i="34"/>
  <c r="G106" i="34" s="1"/>
  <c r="F105" i="34"/>
  <c r="F104" i="34"/>
  <c r="G104" i="34" s="1"/>
  <c r="F103" i="34"/>
  <c r="F102" i="34"/>
  <c r="G102" i="34" s="1"/>
  <c r="F101" i="34"/>
  <c r="F100" i="34"/>
  <c r="G100" i="34" s="1"/>
  <c r="I99" i="34"/>
  <c r="I97" i="34"/>
  <c r="F97" i="34"/>
  <c r="I96" i="34"/>
  <c r="F96" i="34"/>
  <c r="I95" i="34"/>
  <c r="F95" i="34"/>
  <c r="H94" i="34"/>
  <c r="E94" i="34"/>
  <c r="C94" i="34"/>
  <c r="C127" i="34" s="1"/>
  <c r="F84" i="34"/>
  <c r="C86" i="17" s="1"/>
  <c r="F83" i="34"/>
  <c r="C85" i="17" s="1"/>
  <c r="F82" i="34"/>
  <c r="C84" i="17" s="1"/>
  <c r="F81" i="34"/>
  <c r="C83" i="17" s="1"/>
  <c r="E80" i="34"/>
  <c r="C80" i="34"/>
  <c r="F79" i="34"/>
  <c r="F78" i="34"/>
  <c r="E76" i="34"/>
  <c r="D76" i="34"/>
  <c r="F75" i="34"/>
  <c r="C77" i="17" s="1"/>
  <c r="I74" i="34"/>
  <c r="F72" i="34"/>
  <c r="F71" i="34"/>
  <c r="C73" i="17" s="1"/>
  <c r="F70" i="34"/>
  <c r="C72" i="17" s="1"/>
  <c r="F69" i="34"/>
  <c r="E68" i="34"/>
  <c r="C68" i="34"/>
  <c r="F67" i="34"/>
  <c r="F66" i="34"/>
  <c r="F65" i="34"/>
  <c r="E64" i="34"/>
  <c r="C64" i="34"/>
  <c r="F62" i="34"/>
  <c r="F61" i="34"/>
  <c r="C63" i="17" s="1"/>
  <c r="F60" i="34"/>
  <c r="F59" i="34"/>
  <c r="C61" i="17" s="1"/>
  <c r="E58" i="34"/>
  <c r="C58" i="34"/>
  <c r="F57" i="34"/>
  <c r="F56" i="34"/>
  <c r="F55" i="34"/>
  <c r="F54" i="34"/>
  <c r="E53" i="34"/>
  <c r="C53" i="34"/>
  <c r="F52" i="34"/>
  <c r="F51" i="34"/>
  <c r="F50" i="34"/>
  <c r="F49" i="34"/>
  <c r="C51" i="17" s="1"/>
  <c r="F51" i="17" s="1"/>
  <c r="F48" i="34"/>
  <c r="C50" i="17" s="1"/>
  <c r="F50" i="17" s="1"/>
  <c r="E47" i="34"/>
  <c r="C47" i="34"/>
  <c r="I46" i="34"/>
  <c r="F46" i="34"/>
  <c r="F45" i="34"/>
  <c r="I44" i="34"/>
  <c r="F44" i="34"/>
  <c r="C46" i="17" s="1"/>
  <c r="F46" i="17" s="1"/>
  <c r="F43" i="34"/>
  <c r="C45" i="17" s="1"/>
  <c r="F45" i="17" s="1"/>
  <c r="I42" i="34"/>
  <c r="F42" i="34"/>
  <c r="F41" i="34"/>
  <c r="C43" i="17" s="1"/>
  <c r="F43" i="17" s="1"/>
  <c r="F40" i="34"/>
  <c r="C42" i="17" s="1"/>
  <c r="F42" i="17" s="1"/>
  <c r="I39" i="34"/>
  <c r="F39" i="34"/>
  <c r="I38" i="34"/>
  <c r="F38" i="34"/>
  <c r="C40" i="17" s="1"/>
  <c r="F40" i="17" s="1"/>
  <c r="F37" i="34"/>
  <c r="E36" i="34"/>
  <c r="D36" i="34"/>
  <c r="C36" i="34"/>
  <c r="F35" i="34"/>
  <c r="C37" i="17" s="1"/>
  <c r="F34" i="34"/>
  <c r="C36" i="17" s="1"/>
  <c r="F36" i="17" s="1"/>
  <c r="F33" i="34"/>
  <c r="C35" i="17" s="1"/>
  <c r="F35" i="17" s="1"/>
  <c r="F32" i="34"/>
  <c r="C34" i="17" s="1"/>
  <c r="F34" i="17" s="1"/>
  <c r="F31" i="34"/>
  <c r="C33" i="17" s="1"/>
  <c r="F33" i="17" s="1"/>
  <c r="E30" i="34"/>
  <c r="E29" i="34" s="1"/>
  <c r="C30" i="34"/>
  <c r="C29" i="34" s="1"/>
  <c r="F28" i="34"/>
  <c r="F27" i="34"/>
  <c r="C29" i="17" s="1"/>
  <c r="F29" i="17" s="1"/>
  <c r="F26" i="34"/>
  <c r="C28" i="17" s="1"/>
  <c r="F28" i="17" s="1"/>
  <c r="F25" i="34"/>
  <c r="C27" i="17" s="1"/>
  <c r="F27" i="17" s="1"/>
  <c r="F24" i="34"/>
  <c r="C26" i="17" s="1"/>
  <c r="F26" i="17" s="1"/>
  <c r="F23" i="34"/>
  <c r="C25" i="17" s="1"/>
  <c r="F25" i="17" s="1"/>
  <c r="E22" i="34"/>
  <c r="C22" i="34"/>
  <c r="F21" i="34"/>
  <c r="I20" i="34"/>
  <c r="F19" i="34"/>
  <c r="C21" i="17" s="1"/>
  <c r="F21" i="17" s="1"/>
  <c r="F18" i="34"/>
  <c r="C20" i="17" s="1"/>
  <c r="F20" i="17" s="1"/>
  <c r="F17" i="34"/>
  <c r="C19" i="17" s="1"/>
  <c r="F19" i="17" s="1"/>
  <c r="F16" i="34"/>
  <c r="C15" i="34"/>
  <c r="F14" i="34"/>
  <c r="G14" i="34" s="1"/>
  <c r="F13" i="34"/>
  <c r="C15" i="17" s="1"/>
  <c r="F15" i="17" s="1"/>
  <c r="F12" i="34"/>
  <c r="C14" i="17" s="1"/>
  <c r="F14" i="17" s="1"/>
  <c r="F11" i="34"/>
  <c r="C13" i="17" s="1"/>
  <c r="F13" i="17" s="1"/>
  <c r="F10" i="34"/>
  <c r="C12" i="17" s="1"/>
  <c r="F12" i="17" s="1"/>
  <c r="F9" i="34"/>
  <c r="C11" i="17" s="1"/>
  <c r="F11" i="17" s="1"/>
  <c r="I8" i="34"/>
  <c r="E8" i="34"/>
  <c r="C8" i="34"/>
  <c r="F146" i="33"/>
  <c r="G146" i="33" s="1"/>
  <c r="F145" i="33"/>
  <c r="F144" i="33"/>
  <c r="G144" i="33" s="1"/>
  <c r="F143" i="33"/>
  <c r="E142" i="33"/>
  <c r="C142" i="33"/>
  <c r="F141" i="33"/>
  <c r="G141" i="33" s="1"/>
  <c r="F140" i="33"/>
  <c r="G140" i="33" s="1"/>
  <c r="F139" i="33"/>
  <c r="G139" i="33" s="1"/>
  <c r="F138" i="33"/>
  <c r="G138" i="33" s="1"/>
  <c r="E137" i="33"/>
  <c r="C137" i="33"/>
  <c r="F136" i="33"/>
  <c r="G136" i="33" s="1"/>
  <c r="F135" i="33"/>
  <c r="G135" i="33" s="1"/>
  <c r="F134" i="33"/>
  <c r="G134" i="33" s="1"/>
  <c r="F133" i="33"/>
  <c r="E132" i="33"/>
  <c r="C132" i="33"/>
  <c r="F131" i="33"/>
  <c r="F130" i="33"/>
  <c r="G130" i="33" s="1"/>
  <c r="F129" i="33"/>
  <c r="E128" i="33"/>
  <c r="C128" i="33"/>
  <c r="F126" i="33"/>
  <c r="G126" i="33" s="1"/>
  <c r="F125" i="33"/>
  <c r="E124" i="33"/>
  <c r="C124" i="33"/>
  <c r="F123" i="33"/>
  <c r="F122" i="33"/>
  <c r="F121" i="33"/>
  <c r="F120" i="33"/>
  <c r="F119" i="33"/>
  <c r="F118" i="33"/>
  <c r="F117" i="33"/>
  <c r="F116" i="33"/>
  <c r="F115" i="33"/>
  <c r="I111" i="33"/>
  <c r="F111" i="33"/>
  <c r="H110" i="33"/>
  <c r="G110" i="33"/>
  <c r="E110" i="33"/>
  <c r="D110" i="33"/>
  <c r="C110" i="33"/>
  <c r="F109" i="33"/>
  <c r="F108" i="33"/>
  <c r="G108" i="33" s="1"/>
  <c r="F107" i="33"/>
  <c r="F106" i="33"/>
  <c r="G106" i="33" s="1"/>
  <c r="F105" i="33"/>
  <c r="F104" i="33"/>
  <c r="G104" i="33" s="1"/>
  <c r="F103" i="33"/>
  <c r="F102" i="33"/>
  <c r="G102" i="33" s="1"/>
  <c r="F101" i="33"/>
  <c r="F100" i="33"/>
  <c r="G100" i="33" s="1"/>
  <c r="I99" i="33"/>
  <c r="I97" i="33"/>
  <c r="F97" i="33"/>
  <c r="I96" i="33"/>
  <c r="F96" i="33"/>
  <c r="I95" i="33"/>
  <c r="F95" i="33"/>
  <c r="H94" i="33"/>
  <c r="G94" i="33"/>
  <c r="E94" i="33"/>
  <c r="C94" i="33"/>
  <c r="F84" i="33"/>
  <c r="G84" i="33" s="1"/>
  <c r="F83" i="33"/>
  <c r="G83" i="33" s="1"/>
  <c r="F82" i="33"/>
  <c r="G82" i="33" s="1"/>
  <c r="F81" i="33"/>
  <c r="E80" i="33"/>
  <c r="C80" i="33"/>
  <c r="F79" i="33"/>
  <c r="G79" i="33" s="1"/>
  <c r="F78" i="33"/>
  <c r="E76" i="33"/>
  <c r="D76" i="33"/>
  <c r="F75" i="33"/>
  <c r="G75" i="33" s="1"/>
  <c r="G73" i="33" s="1"/>
  <c r="H73" i="33" s="1"/>
  <c r="I74" i="33"/>
  <c r="F74" i="33"/>
  <c r="F72" i="33"/>
  <c r="F71" i="33"/>
  <c r="G71" i="33" s="1"/>
  <c r="F70" i="33"/>
  <c r="F69" i="33"/>
  <c r="E68" i="33"/>
  <c r="C68" i="33"/>
  <c r="F67" i="33"/>
  <c r="G67" i="33" s="1"/>
  <c r="F66" i="33"/>
  <c r="G66" i="33" s="1"/>
  <c r="F65" i="33"/>
  <c r="E64" i="33"/>
  <c r="C64" i="33"/>
  <c r="F62" i="33"/>
  <c r="F61" i="33"/>
  <c r="G61" i="33" s="1"/>
  <c r="F60" i="33"/>
  <c r="G60" i="33" s="1"/>
  <c r="F59" i="33"/>
  <c r="G59" i="33" s="1"/>
  <c r="E58" i="33"/>
  <c r="C58" i="33"/>
  <c r="F57" i="33"/>
  <c r="F56" i="33"/>
  <c r="F55" i="33"/>
  <c r="F54" i="33"/>
  <c r="E53" i="33"/>
  <c r="E54" i="17" s="1"/>
  <c r="C53" i="33"/>
  <c r="F52" i="33"/>
  <c r="F51" i="33"/>
  <c r="F50" i="33"/>
  <c r="F49" i="33"/>
  <c r="F48" i="33"/>
  <c r="E47" i="33"/>
  <c r="E48" i="17" s="1"/>
  <c r="C47" i="33"/>
  <c r="C48" i="17" s="1"/>
  <c r="I46" i="33"/>
  <c r="F46" i="33"/>
  <c r="F45" i="33"/>
  <c r="I44" i="33"/>
  <c r="F44" i="33"/>
  <c r="F43" i="33"/>
  <c r="I42" i="33"/>
  <c r="F42" i="33"/>
  <c r="F41" i="33"/>
  <c r="F40" i="33"/>
  <c r="I39" i="33"/>
  <c r="F39" i="33"/>
  <c r="I38" i="33"/>
  <c r="F38" i="33"/>
  <c r="F37" i="33"/>
  <c r="E36" i="33"/>
  <c r="D36" i="33"/>
  <c r="C36" i="33"/>
  <c r="F35" i="33"/>
  <c r="F34" i="33"/>
  <c r="G34" i="33" s="1"/>
  <c r="F33" i="33"/>
  <c r="F32" i="33"/>
  <c r="F31" i="33"/>
  <c r="E30" i="33"/>
  <c r="C30" i="33"/>
  <c r="E29" i="33"/>
  <c r="F28" i="33"/>
  <c r="F27" i="33"/>
  <c r="F26" i="33"/>
  <c r="F25" i="33"/>
  <c r="F24" i="33"/>
  <c r="F23" i="33"/>
  <c r="E22" i="33"/>
  <c r="E23" i="17" s="1"/>
  <c r="C22" i="33"/>
  <c r="F21" i="33"/>
  <c r="I20" i="33"/>
  <c r="F19" i="33"/>
  <c r="F18" i="33"/>
  <c r="F17" i="33"/>
  <c r="F16" i="33"/>
  <c r="C15" i="33"/>
  <c r="F14" i="33"/>
  <c r="G14" i="33" s="1"/>
  <c r="G8" i="33" s="1"/>
  <c r="F13" i="33"/>
  <c r="F12" i="33"/>
  <c r="F11" i="33"/>
  <c r="F10" i="33"/>
  <c r="F9" i="33"/>
  <c r="I8" i="33"/>
  <c r="E8" i="33"/>
  <c r="C8" i="33"/>
  <c r="F53" i="33" l="1"/>
  <c r="C147" i="33"/>
  <c r="F15" i="33"/>
  <c r="C16" i="17"/>
  <c r="F142" i="34"/>
  <c r="F137" i="33"/>
  <c r="C29" i="33"/>
  <c r="D38" i="17"/>
  <c r="D37" i="17"/>
  <c r="I36" i="34"/>
  <c r="C39" i="17"/>
  <c r="F39" i="17" s="1"/>
  <c r="C23" i="17"/>
  <c r="F23" i="17" s="1"/>
  <c r="F22" i="33"/>
  <c r="E38" i="17"/>
  <c r="E37" i="17"/>
  <c r="F37" i="17" s="1"/>
  <c r="F48" i="17"/>
  <c r="C69" i="17"/>
  <c r="E147" i="33"/>
  <c r="G8" i="34"/>
  <c r="D10" i="17" s="1"/>
  <c r="D16" i="17"/>
  <c r="F15" i="34"/>
  <c r="C18" i="17"/>
  <c r="F22" i="34"/>
  <c r="C54" i="17"/>
  <c r="F54" i="17" s="1"/>
  <c r="C59" i="17"/>
  <c r="G138" i="34"/>
  <c r="F110" i="34"/>
  <c r="F94" i="33"/>
  <c r="C56" i="17"/>
  <c r="C53" i="17"/>
  <c r="F53" i="17" s="1"/>
  <c r="G84" i="34"/>
  <c r="D86" i="17" s="1"/>
  <c r="G59" i="34"/>
  <c r="D61" i="17" s="1"/>
  <c r="G62" i="34"/>
  <c r="D64" i="17" s="1"/>
  <c r="G82" i="34"/>
  <c r="D84" i="17" s="1"/>
  <c r="G61" i="34"/>
  <c r="D63" i="17" s="1"/>
  <c r="F47" i="34"/>
  <c r="G55" i="34"/>
  <c r="G72" i="34"/>
  <c r="D74" i="17" s="1"/>
  <c r="G57" i="34"/>
  <c r="D59" i="17" s="1"/>
  <c r="G67" i="34"/>
  <c r="D69" i="17" s="1"/>
  <c r="G70" i="34"/>
  <c r="D72" i="17" s="1"/>
  <c r="G83" i="34"/>
  <c r="D85" i="17" s="1"/>
  <c r="G79" i="34"/>
  <c r="G78" i="34"/>
  <c r="G75" i="34"/>
  <c r="D77" i="17" s="1"/>
  <c r="G72" i="33"/>
  <c r="H72" i="33" s="1"/>
  <c r="G131" i="33"/>
  <c r="H131" i="33" s="1"/>
  <c r="I131" i="33" s="1"/>
  <c r="F53" i="34"/>
  <c r="G54" i="34"/>
  <c r="D56" i="17" s="1"/>
  <c r="G71" i="34"/>
  <c r="D73" i="17" s="1"/>
  <c r="G103" i="34"/>
  <c r="H103" i="34" s="1"/>
  <c r="I103" i="34" s="1"/>
  <c r="G107" i="34"/>
  <c r="H107" i="34" s="1"/>
  <c r="I107" i="34" s="1"/>
  <c r="G37" i="33"/>
  <c r="G36" i="33" s="1"/>
  <c r="F132" i="34"/>
  <c r="G133" i="34"/>
  <c r="H133" i="34" s="1"/>
  <c r="I133" i="34" s="1"/>
  <c r="G142" i="34"/>
  <c r="F47" i="33"/>
  <c r="H67" i="33"/>
  <c r="G70" i="33"/>
  <c r="H70" i="33" s="1"/>
  <c r="G125" i="33"/>
  <c r="G124" i="33" s="1"/>
  <c r="F124" i="33"/>
  <c r="G129" i="33"/>
  <c r="G128" i="33" s="1"/>
  <c r="F128" i="33"/>
  <c r="G66" i="34"/>
  <c r="D68" i="17" s="1"/>
  <c r="G101" i="34"/>
  <c r="H101" i="34" s="1"/>
  <c r="I101" i="34" s="1"/>
  <c r="G105" i="34"/>
  <c r="H105" i="34" s="1"/>
  <c r="I105" i="34" s="1"/>
  <c r="F124" i="34"/>
  <c r="G62" i="33"/>
  <c r="H62" i="33" s="1"/>
  <c r="F132" i="33"/>
  <c r="G60" i="34"/>
  <c r="D62" i="17" s="1"/>
  <c r="F128" i="34"/>
  <c r="H135" i="34"/>
  <c r="I135" i="34" s="1"/>
  <c r="G135" i="34"/>
  <c r="C127" i="33"/>
  <c r="C148" i="33" s="1"/>
  <c r="F8" i="34"/>
  <c r="F8" i="33"/>
  <c r="F36" i="33"/>
  <c r="H60" i="33"/>
  <c r="G78" i="33"/>
  <c r="H78" i="33" s="1"/>
  <c r="H83" i="33"/>
  <c r="H135" i="33"/>
  <c r="I135" i="33" s="1"/>
  <c r="G143" i="33"/>
  <c r="G142" i="33" s="1"/>
  <c r="G145" i="33"/>
  <c r="H145" i="33" s="1"/>
  <c r="I145" i="33" s="1"/>
  <c r="E63" i="34"/>
  <c r="C63" i="34"/>
  <c r="E86" i="34"/>
  <c r="C147" i="34"/>
  <c r="C148" i="34" s="1"/>
  <c r="C77" i="34" s="1"/>
  <c r="F77" i="34" s="1"/>
  <c r="G139" i="34"/>
  <c r="H139" i="34" s="1"/>
  <c r="I139" i="34" s="1"/>
  <c r="E127" i="33"/>
  <c r="E148" i="33" s="1"/>
  <c r="H141" i="34"/>
  <c r="I141" i="34" s="1"/>
  <c r="E63" i="33"/>
  <c r="G101" i="33"/>
  <c r="H101" i="33" s="1"/>
  <c r="I101" i="33" s="1"/>
  <c r="G103" i="33"/>
  <c r="H103" i="33" s="1"/>
  <c r="I103" i="33" s="1"/>
  <c r="G105" i="33"/>
  <c r="H105" i="33" s="1"/>
  <c r="I105" i="33" s="1"/>
  <c r="G107" i="33"/>
  <c r="H107" i="33" s="1"/>
  <c r="I107" i="33" s="1"/>
  <c r="F110" i="33"/>
  <c r="F127" i="33" s="1"/>
  <c r="G133" i="33"/>
  <c r="G132" i="33" s="1"/>
  <c r="H139" i="33"/>
  <c r="I139" i="33" s="1"/>
  <c r="H141" i="33"/>
  <c r="I141" i="33" s="1"/>
  <c r="F142" i="33"/>
  <c r="F36" i="34"/>
  <c r="F94" i="34"/>
  <c r="E127" i="34"/>
  <c r="G125" i="34"/>
  <c r="G124" i="34" s="1"/>
  <c r="G127" i="34" s="1"/>
  <c r="E147" i="34"/>
  <c r="G129" i="34"/>
  <c r="G131" i="34"/>
  <c r="H131" i="34" s="1"/>
  <c r="I131" i="34" s="1"/>
  <c r="H143" i="34"/>
  <c r="H145" i="34"/>
  <c r="I145" i="34" s="1"/>
  <c r="G127" i="33"/>
  <c r="H59" i="34"/>
  <c r="E61" i="17" s="1"/>
  <c r="G65" i="34"/>
  <c r="D67" i="17" s="1"/>
  <c r="F64" i="34"/>
  <c r="I110" i="34"/>
  <c r="G117" i="34"/>
  <c r="H117" i="34" s="1"/>
  <c r="G118" i="34"/>
  <c r="G119" i="34"/>
  <c r="H119" i="34" s="1"/>
  <c r="G120" i="34"/>
  <c r="G121" i="34"/>
  <c r="H121" i="34" s="1"/>
  <c r="G122" i="34"/>
  <c r="I143" i="34"/>
  <c r="H14" i="34"/>
  <c r="I15" i="34"/>
  <c r="F30" i="34"/>
  <c r="F29" i="34" s="1"/>
  <c r="F58" i="34"/>
  <c r="H65" i="34"/>
  <c r="E67" i="17" s="1"/>
  <c r="H67" i="34"/>
  <c r="E69" i="17" s="1"/>
  <c r="G69" i="34"/>
  <c r="F68" i="34"/>
  <c r="H70" i="34"/>
  <c r="E72" i="17" s="1"/>
  <c r="H72" i="34"/>
  <c r="G81" i="34"/>
  <c r="D83" i="17" s="1"/>
  <c r="F80" i="34"/>
  <c r="H84" i="34"/>
  <c r="E86" i="17" s="1"/>
  <c r="I94" i="34"/>
  <c r="H100" i="34"/>
  <c r="I100" i="34" s="1"/>
  <c r="H102" i="34"/>
  <c r="I102" i="34" s="1"/>
  <c r="H104" i="34"/>
  <c r="I104" i="34" s="1"/>
  <c r="H106" i="34"/>
  <c r="I106" i="34" s="1"/>
  <c r="H108" i="34"/>
  <c r="I108" i="34" s="1"/>
  <c r="H120" i="34"/>
  <c r="H126" i="34"/>
  <c r="H130" i="34"/>
  <c r="H134" i="34"/>
  <c r="I134" i="34" s="1"/>
  <c r="H136" i="34"/>
  <c r="I136" i="34" s="1"/>
  <c r="G137" i="34"/>
  <c r="H138" i="34"/>
  <c r="H140" i="34"/>
  <c r="I140" i="34" s="1"/>
  <c r="H144" i="34"/>
  <c r="I144" i="34" s="1"/>
  <c r="H146" i="34"/>
  <c r="I146" i="34" s="1"/>
  <c r="C63" i="33"/>
  <c r="C64" i="17" s="1"/>
  <c r="G63" i="33"/>
  <c r="H14" i="33"/>
  <c r="H8" i="33" s="1"/>
  <c r="I15" i="33"/>
  <c r="F30" i="33"/>
  <c r="F29" i="33" s="1"/>
  <c r="H34" i="33"/>
  <c r="H59" i="33"/>
  <c r="H61" i="33"/>
  <c r="G69" i="33"/>
  <c r="H69" i="33" s="1"/>
  <c r="F68" i="33"/>
  <c r="I110" i="33"/>
  <c r="G117" i="33"/>
  <c r="G118" i="33"/>
  <c r="H118" i="33" s="1"/>
  <c r="G119" i="33"/>
  <c r="H119" i="33" s="1"/>
  <c r="I119" i="33" s="1"/>
  <c r="G120" i="33"/>
  <c r="H120" i="33" s="1"/>
  <c r="G121" i="33"/>
  <c r="G122" i="33"/>
  <c r="F58" i="33"/>
  <c r="E86" i="33"/>
  <c r="E87" i="17" s="1"/>
  <c r="F87" i="17" s="1"/>
  <c r="G65" i="33"/>
  <c r="F64" i="33"/>
  <c r="H66" i="33"/>
  <c r="H71" i="33"/>
  <c r="H75" i="33"/>
  <c r="G76" i="33"/>
  <c r="H79" i="33"/>
  <c r="G81" i="33"/>
  <c r="F80" i="33"/>
  <c r="H82" i="33"/>
  <c r="H84" i="33"/>
  <c r="I94" i="33"/>
  <c r="H100" i="33"/>
  <c r="I100" i="33" s="1"/>
  <c r="H102" i="33"/>
  <c r="I102" i="33" s="1"/>
  <c r="H104" i="33"/>
  <c r="I104" i="33" s="1"/>
  <c r="H106" i="33"/>
  <c r="I106" i="33" s="1"/>
  <c r="H108" i="33"/>
  <c r="I108" i="33" s="1"/>
  <c r="H117" i="33"/>
  <c r="I117" i="33" s="1"/>
  <c r="H121" i="33"/>
  <c r="I121" i="33" s="1"/>
  <c r="H122" i="33"/>
  <c r="I122" i="33" s="1"/>
  <c r="H126" i="33"/>
  <c r="I126" i="33" s="1"/>
  <c r="H130" i="33"/>
  <c r="I130" i="33" s="1"/>
  <c r="H134" i="33"/>
  <c r="I134" i="33" s="1"/>
  <c r="H136" i="33"/>
  <c r="I136" i="33" s="1"/>
  <c r="G137" i="33"/>
  <c r="H138" i="33"/>
  <c r="H140" i="33"/>
  <c r="I140" i="33" s="1"/>
  <c r="H144" i="33"/>
  <c r="I144" i="33" s="1"/>
  <c r="H146" i="33"/>
  <c r="I146" i="33" s="1"/>
  <c r="F19" i="29"/>
  <c r="C18" i="29"/>
  <c r="F18" i="29" s="1"/>
  <c r="F17" i="29"/>
  <c r="F16" i="29"/>
  <c r="F15" i="29"/>
  <c r="F14" i="29"/>
  <c r="F13" i="29"/>
  <c r="E12" i="29"/>
  <c r="D12" i="29"/>
  <c r="C12" i="29"/>
  <c r="F12" i="29" s="1"/>
  <c r="F11" i="29"/>
  <c r="F10" i="29"/>
  <c r="F9" i="29"/>
  <c r="F8" i="29"/>
  <c r="E7" i="29"/>
  <c r="D7" i="29"/>
  <c r="C7" i="29"/>
  <c r="F147" i="34" l="1"/>
  <c r="F61" i="17"/>
  <c r="F72" i="17"/>
  <c r="H82" i="34"/>
  <c r="E84" i="17" s="1"/>
  <c r="F84" i="17" s="1"/>
  <c r="F86" i="17"/>
  <c r="I120" i="33"/>
  <c r="F18" i="17"/>
  <c r="C53" i="2"/>
  <c r="F69" i="17"/>
  <c r="H8" i="34"/>
  <c r="E16" i="17"/>
  <c r="F16" i="17" s="1"/>
  <c r="G128" i="34"/>
  <c r="C77" i="33"/>
  <c r="H125" i="33"/>
  <c r="I125" i="33" s="1"/>
  <c r="F76" i="34"/>
  <c r="F86" i="34" s="1"/>
  <c r="C76" i="34"/>
  <c r="C86" i="34" s="1"/>
  <c r="C87" i="34" s="1"/>
  <c r="F127" i="34"/>
  <c r="F148" i="34" s="1"/>
  <c r="D158" i="17" s="1"/>
  <c r="E158" i="17" s="1"/>
  <c r="H57" i="34"/>
  <c r="E59" i="17" s="1"/>
  <c r="F59" i="17" s="1"/>
  <c r="H55" i="34"/>
  <c r="E87" i="33"/>
  <c r="H78" i="34"/>
  <c r="H75" i="34"/>
  <c r="E77" i="17" s="1"/>
  <c r="F77" i="17" s="1"/>
  <c r="H71" i="34"/>
  <c r="E73" i="17" s="1"/>
  <c r="F73" i="17" s="1"/>
  <c r="G64" i="34"/>
  <c r="D66" i="17" s="1"/>
  <c r="H62" i="34"/>
  <c r="E64" i="17" s="1"/>
  <c r="F64" i="17" s="1"/>
  <c r="E87" i="34"/>
  <c r="H61" i="34"/>
  <c r="E63" i="17" s="1"/>
  <c r="F63" i="17" s="1"/>
  <c r="G58" i="34"/>
  <c r="D60" i="17" s="1"/>
  <c r="H60" i="34"/>
  <c r="H66" i="34"/>
  <c r="E68" i="17" s="1"/>
  <c r="F68" i="17" s="1"/>
  <c r="H83" i="34"/>
  <c r="E85" i="17" s="1"/>
  <c r="F85" i="17" s="1"/>
  <c r="H54" i="34"/>
  <c r="E56" i="17" s="1"/>
  <c r="F56" i="17" s="1"/>
  <c r="H79" i="34"/>
  <c r="G76" i="34"/>
  <c r="D78" i="17" s="1"/>
  <c r="H133" i="33"/>
  <c r="I133" i="33" s="1"/>
  <c r="I132" i="33" s="1"/>
  <c r="D20" i="29"/>
  <c r="G147" i="33"/>
  <c r="G148" i="33" s="1"/>
  <c r="I118" i="33"/>
  <c r="G68" i="33"/>
  <c r="F63" i="33"/>
  <c r="F63" i="34"/>
  <c r="I121" i="34"/>
  <c r="I117" i="34"/>
  <c r="H125" i="34"/>
  <c r="I125" i="34" s="1"/>
  <c r="H143" i="33"/>
  <c r="I143" i="33" s="1"/>
  <c r="G132" i="34"/>
  <c r="G147" i="34" s="1"/>
  <c r="G148" i="34" s="1"/>
  <c r="I119" i="34"/>
  <c r="H129" i="34"/>
  <c r="H128" i="34" s="1"/>
  <c r="H137" i="34"/>
  <c r="H129" i="33"/>
  <c r="H76" i="33"/>
  <c r="I76" i="33" s="1"/>
  <c r="H122" i="34"/>
  <c r="I122" i="34" s="1"/>
  <c r="H118" i="34"/>
  <c r="I118" i="34" s="1"/>
  <c r="I129" i="34"/>
  <c r="I120" i="34"/>
  <c r="E148" i="34"/>
  <c r="F147" i="33"/>
  <c r="F148" i="33" s="1"/>
  <c r="D157" i="17" s="1"/>
  <c r="E157" i="17" s="1"/>
  <c r="H37" i="33"/>
  <c r="H36" i="33" s="1"/>
  <c r="I36" i="33" s="1"/>
  <c r="I142" i="34"/>
  <c r="I132" i="34"/>
  <c r="I130" i="34"/>
  <c r="I126" i="34"/>
  <c r="I124" i="34" s="1"/>
  <c r="H81" i="34"/>
  <c r="E83" i="17" s="1"/>
  <c r="F83" i="17" s="1"/>
  <c r="G80" i="34"/>
  <c r="D82" i="17" s="1"/>
  <c r="H69" i="34"/>
  <c r="E71" i="17" s="1"/>
  <c r="G68" i="34"/>
  <c r="H142" i="34"/>
  <c r="H132" i="34"/>
  <c r="I138" i="34"/>
  <c r="I137" i="34" s="1"/>
  <c r="H65" i="33"/>
  <c r="H64" i="33" s="1"/>
  <c r="G64" i="33"/>
  <c r="H142" i="33"/>
  <c r="H132" i="33"/>
  <c r="H124" i="33"/>
  <c r="H127" i="33" s="1"/>
  <c r="H137" i="33"/>
  <c r="H81" i="33"/>
  <c r="H80" i="33" s="1"/>
  <c r="G80" i="33"/>
  <c r="H68" i="33"/>
  <c r="I142" i="33"/>
  <c r="I124" i="33"/>
  <c r="I138" i="33"/>
  <c r="I137" i="33" s="1"/>
  <c r="F7" i="29"/>
  <c r="E20" i="29"/>
  <c r="C20" i="29"/>
  <c r="H63" i="33" l="1"/>
  <c r="I63" i="33" s="1"/>
  <c r="H147" i="34"/>
  <c r="F87" i="34"/>
  <c r="F152" i="34" s="1"/>
  <c r="F77" i="33"/>
  <c r="F76" i="33" s="1"/>
  <c r="F86" i="33" s="1"/>
  <c r="F87" i="33" s="1"/>
  <c r="F152" i="33" s="1"/>
  <c r="C76" i="33"/>
  <c r="C86" i="33" s="1"/>
  <c r="C87" i="33" s="1"/>
  <c r="H64" i="34"/>
  <c r="H80" i="34"/>
  <c r="H68" i="34"/>
  <c r="G63" i="34"/>
  <c r="D65" i="17" s="1"/>
  <c r="H76" i="34"/>
  <c r="I76" i="34" s="1"/>
  <c r="H58" i="34"/>
  <c r="H63" i="34" s="1"/>
  <c r="F20" i="29"/>
  <c r="G86" i="33"/>
  <c r="G87" i="33" s="1"/>
  <c r="G86" i="34"/>
  <c r="H124" i="34"/>
  <c r="H127" i="34" s="1"/>
  <c r="I127" i="34" s="1"/>
  <c r="I128" i="34"/>
  <c r="I147" i="34" s="1"/>
  <c r="H128" i="33"/>
  <c r="H147" i="33" s="1"/>
  <c r="H148" i="33" s="1"/>
  <c r="I148" i="33" s="1"/>
  <c r="I129" i="33"/>
  <c r="I128" i="33" s="1"/>
  <c r="I147" i="33"/>
  <c r="I127" i="33"/>
  <c r="H86" i="33"/>
  <c r="H148" i="34" l="1"/>
  <c r="I148" i="34" s="1"/>
  <c r="I86" i="33"/>
  <c r="H86" i="34"/>
  <c r="I86" i="34" s="1"/>
  <c r="I63" i="34"/>
  <c r="G87" i="34"/>
  <c r="H87" i="33"/>
  <c r="I87" i="33" s="1"/>
  <c r="H87" i="34" l="1"/>
  <c r="I87" i="34" s="1"/>
  <c r="D29" i="19" l="1"/>
  <c r="D14" i="19"/>
  <c r="C29" i="19"/>
  <c r="F16" i="19"/>
  <c r="O25" i="22" l="1"/>
  <c r="F38" i="15"/>
  <c r="F39" i="15"/>
  <c r="F40" i="15"/>
  <c r="F41" i="15"/>
  <c r="F42" i="15"/>
  <c r="F43" i="15"/>
  <c r="F44" i="15"/>
  <c r="F45" i="15"/>
  <c r="F46" i="15"/>
  <c r="F47" i="15"/>
  <c r="F49" i="15"/>
  <c r="F50" i="15"/>
  <c r="F51" i="15"/>
  <c r="F52" i="15"/>
  <c r="F53" i="15"/>
  <c r="F55" i="15"/>
  <c r="F56" i="15"/>
  <c r="F57" i="15"/>
  <c r="F58" i="15"/>
  <c r="F60" i="15"/>
  <c r="F61" i="15"/>
  <c r="F62" i="15"/>
  <c r="F63" i="15"/>
  <c r="F66" i="15"/>
  <c r="F67" i="15"/>
  <c r="F68" i="15"/>
  <c r="F70" i="15"/>
  <c r="F71" i="15"/>
  <c r="F72" i="15"/>
  <c r="F73" i="15"/>
  <c r="F75" i="15"/>
  <c r="F76" i="15"/>
  <c r="F79" i="15"/>
  <c r="F80" i="15"/>
  <c r="F82" i="15"/>
  <c r="F83" i="15"/>
  <c r="F84" i="15"/>
  <c r="F85" i="15"/>
  <c r="F86" i="15"/>
  <c r="F96" i="15"/>
  <c r="F97" i="15"/>
  <c r="F98" i="15"/>
  <c r="F99" i="15"/>
  <c r="F100" i="15"/>
  <c r="F25" i="8"/>
  <c r="F18" i="8"/>
  <c r="D17" i="8"/>
  <c r="E17" i="8"/>
  <c r="D140" i="2"/>
  <c r="F36" i="25" l="1"/>
  <c r="C140" i="2" l="1"/>
  <c r="D139" i="2"/>
  <c r="D8" i="11"/>
  <c r="C26" i="22" l="1"/>
  <c r="D14" i="28"/>
  <c r="C14" i="28"/>
  <c r="E21" i="28"/>
  <c r="D129" i="8"/>
  <c r="D125" i="2" l="1"/>
  <c r="E20" i="28"/>
  <c r="D20" i="11"/>
  <c r="F22" i="8" l="1"/>
  <c r="F17" i="8" s="1"/>
  <c r="F39" i="8" l="1"/>
  <c r="F40" i="8"/>
  <c r="F41" i="8"/>
  <c r="F42" i="8"/>
  <c r="F43" i="8"/>
  <c r="F44" i="8"/>
  <c r="F45" i="8"/>
  <c r="F46" i="8"/>
  <c r="F47" i="8"/>
  <c r="F48" i="8"/>
  <c r="F50" i="8"/>
  <c r="F51" i="8"/>
  <c r="F52" i="8"/>
  <c r="F53" i="8"/>
  <c r="F54" i="8"/>
  <c r="G6" i="32"/>
  <c r="E12" i="31"/>
  <c r="D12" i="31"/>
  <c r="C12" i="31"/>
  <c r="E19" i="28"/>
  <c r="E18" i="28"/>
  <c r="E17" i="28"/>
  <c r="E16" i="28"/>
  <c r="E15" i="28"/>
  <c r="E13" i="28"/>
  <c r="E12" i="28"/>
  <c r="E11" i="28"/>
  <c r="E10" i="28"/>
  <c r="E9" i="28"/>
  <c r="D8" i="28"/>
  <c r="D22" i="28" s="1"/>
  <c r="D102" i="8" s="1"/>
  <c r="C8" i="28"/>
  <c r="E14" i="28" l="1"/>
  <c r="C22" i="28"/>
  <c r="C102" i="8" s="1"/>
  <c r="E8" i="28"/>
  <c r="E22" i="28" l="1"/>
  <c r="E24" i="28" s="1"/>
  <c r="D75" i="8"/>
  <c r="E75" i="8"/>
  <c r="F33" i="8"/>
  <c r="F34" i="8"/>
  <c r="F35" i="8"/>
  <c r="F36" i="8"/>
  <c r="F33" i="2" s="1"/>
  <c r="F37" i="8"/>
  <c r="F58" i="8"/>
  <c r="F59" i="8"/>
  <c r="E68" i="9" l="1"/>
  <c r="F66" i="9"/>
  <c r="F31" i="9"/>
  <c r="F32" i="9"/>
  <c r="F33" i="9"/>
  <c r="F34" i="9"/>
  <c r="F35" i="9"/>
  <c r="F36" i="9"/>
  <c r="F37" i="9"/>
  <c r="F38" i="9"/>
  <c r="F30" i="9"/>
  <c r="D28" i="9"/>
  <c r="E28" i="9"/>
  <c r="E30" i="17" s="1"/>
  <c r="F88" i="9"/>
  <c r="F89" i="9"/>
  <c r="F103" i="9"/>
  <c r="D102" i="9"/>
  <c r="E102" i="9"/>
  <c r="F87" i="9"/>
  <c r="C20" i="11"/>
  <c r="D114" i="17" l="1"/>
  <c r="D119" i="9"/>
  <c r="D55" i="9"/>
  <c r="D30" i="17"/>
  <c r="D24" i="8"/>
  <c r="E24" i="8"/>
  <c r="D38" i="8"/>
  <c r="E38" i="8"/>
  <c r="D49" i="8"/>
  <c r="E49" i="8"/>
  <c r="D55" i="8"/>
  <c r="E55" i="8"/>
  <c r="F55" i="8"/>
  <c r="D60" i="8"/>
  <c r="E60" i="8"/>
  <c r="D66" i="8"/>
  <c r="E66" i="8"/>
  <c r="D78" i="8"/>
  <c r="E78" i="8"/>
  <c r="F80" i="8"/>
  <c r="D82" i="8"/>
  <c r="E82" i="8"/>
  <c r="D146" i="8"/>
  <c r="E146" i="8"/>
  <c r="D136" i="8"/>
  <c r="E136" i="8"/>
  <c r="D132" i="8"/>
  <c r="E132" i="8"/>
  <c r="E128" i="8"/>
  <c r="E114" i="8"/>
  <c r="E98" i="8"/>
  <c r="F99" i="8"/>
  <c r="F100" i="8"/>
  <c r="F101" i="8"/>
  <c r="F102" i="8"/>
  <c r="F112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9" i="8"/>
  <c r="F133" i="8"/>
  <c r="F134" i="8"/>
  <c r="F135" i="8"/>
  <c r="F137" i="8"/>
  <c r="F138" i="8"/>
  <c r="F139" i="8"/>
  <c r="F140" i="8"/>
  <c r="F143" i="8"/>
  <c r="F144" i="8"/>
  <c r="F145" i="8"/>
  <c r="F147" i="8"/>
  <c r="F148" i="8"/>
  <c r="F149" i="8"/>
  <c r="F150" i="8"/>
  <c r="D140" i="9" l="1"/>
  <c r="D152" i="17" s="1"/>
  <c r="D131" i="17"/>
  <c r="D57" i="17"/>
  <c r="F136" i="8"/>
  <c r="F146" i="8"/>
  <c r="F132" i="8"/>
  <c r="E131" i="8"/>
  <c r="J29" i="27"/>
  <c r="I29" i="27"/>
  <c r="H29" i="27"/>
  <c r="F25" i="27"/>
  <c r="E25" i="27"/>
  <c r="D25" i="27"/>
  <c r="C25" i="27"/>
  <c r="F18" i="27"/>
  <c r="E18" i="27"/>
  <c r="D18" i="27"/>
  <c r="C18" i="27"/>
  <c r="F13" i="27"/>
  <c r="E13" i="27"/>
  <c r="D13" i="27"/>
  <c r="C13" i="27"/>
  <c r="F8" i="27"/>
  <c r="F29" i="27" s="1"/>
  <c r="E8" i="27"/>
  <c r="D8" i="27"/>
  <c r="D29" i="27" s="1"/>
  <c r="C8" i="27"/>
  <c r="C29" i="27" s="1"/>
  <c r="D69" i="9" l="1"/>
  <c r="D79" i="17"/>
  <c r="D71" i="17"/>
  <c r="D68" i="2" s="1"/>
  <c r="D68" i="9"/>
  <c r="D78" i="9" s="1"/>
  <c r="D79" i="9" s="1"/>
  <c r="D89" i="17" s="1"/>
  <c r="E29" i="27"/>
  <c r="D75" i="7"/>
  <c r="C75" i="7"/>
  <c r="B75" i="7"/>
  <c r="E74" i="7"/>
  <c r="E73" i="7"/>
  <c r="E72" i="7"/>
  <c r="E71" i="7"/>
  <c r="E70" i="7"/>
  <c r="E69" i="7"/>
  <c r="E68" i="7"/>
  <c r="D65" i="7"/>
  <c r="C65" i="7"/>
  <c r="B65" i="7"/>
  <c r="E64" i="7"/>
  <c r="E63" i="7"/>
  <c r="E62" i="7"/>
  <c r="E61" i="7"/>
  <c r="E60" i="7"/>
  <c r="E59" i="7"/>
  <c r="E58" i="7"/>
  <c r="E65" i="7" l="1"/>
  <c r="E75" i="7"/>
  <c r="C78" i="8"/>
  <c r="C70" i="8"/>
  <c r="D70" i="8"/>
  <c r="D88" i="8" s="1"/>
  <c r="E70" i="8"/>
  <c r="E88" i="8" s="1"/>
  <c r="C60" i="8"/>
  <c r="C55" i="8"/>
  <c r="C49" i="8"/>
  <c r="F49" i="8" s="1"/>
  <c r="C38" i="8"/>
  <c r="F38" i="8" s="1"/>
  <c r="D32" i="8"/>
  <c r="E32" i="8"/>
  <c r="C24" i="8"/>
  <c r="F24" i="8" s="1"/>
  <c r="C17" i="8"/>
  <c r="F15" i="8"/>
  <c r="F16" i="8"/>
  <c r="F61" i="8"/>
  <c r="F62" i="8"/>
  <c r="F63" i="8"/>
  <c r="F64" i="8"/>
  <c r="F67" i="8"/>
  <c r="F68" i="8"/>
  <c r="F69" i="8"/>
  <c r="F71" i="8"/>
  <c r="F72" i="8"/>
  <c r="F73" i="8"/>
  <c r="F74" i="8"/>
  <c r="F77" i="8"/>
  <c r="F75" i="8" s="1"/>
  <c r="F81" i="8"/>
  <c r="F60" i="8" l="1"/>
  <c r="C54" i="2"/>
  <c r="E31" i="8"/>
  <c r="E65" i="8" s="1"/>
  <c r="E89" i="8" s="1"/>
  <c r="D31" i="8"/>
  <c r="D65" i="8" s="1"/>
  <c r="D89" i="8" s="1"/>
  <c r="F32" i="8"/>
  <c r="F29" i="2" s="1"/>
  <c r="F66" i="8"/>
  <c r="F82" i="8"/>
  <c r="F78" i="8"/>
  <c r="C31" i="8"/>
  <c r="F70" i="8"/>
  <c r="G50" i="18"/>
  <c r="G53" i="18"/>
  <c r="G45" i="18"/>
  <c r="G54" i="18" l="1"/>
  <c r="F31" i="8"/>
  <c r="F88" i="8"/>
  <c r="F113" i="16"/>
  <c r="F99" i="16"/>
  <c r="F100" i="16"/>
  <c r="F102" i="17" s="1"/>
  <c r="F101" i="16"/>
  <c r="F103" i="17" s="1"/>
  <c r="F102" i="16"/>
  <c r="F98" i="16"/>
  <c r="F100" i="17" s="1"/>
  <c r="F97" i="16"/>
  <c r="F99" i="17" s="1"/>
  <c r="F11" i="16"/>
  <c r="F12" i="16"/>
  <c r="F13" i="16"/>
  <c r="F14" i="16"/>
  <c r="F15" i="16"/>
  <c r="F16" i="16"/>
  <c r="F18" i="16"/>
  <c r="F19" i="16"/>
  <c r="F20" i="16"/>
  <c r="F21" i="16"/>
  <c r="F23" i="16"/>
  <c r="F25" i="16"/>
  <c r="F26" i="16"/>
  <c r="F27" i="16"/>
  <c r="F28" i="16"/>
  <c r="F29" i="16"/>
  <c r="F30" i="16"/>
  <c r="F33" i="16"/>
  <c r="F34" i="16"/>
  <c r="F35" i="16"/>
  <c r="F36" i="16"/>
  <c r="F37" i="16"/>
  <c r="F39" i="16"/>
  <c r="F41" i="16"/>
  <c r="F42" i="16"/>
  <c r="F43" i="16"/>
  <c r="F44" i="16"/>
  <c r="F45" i="16"/>
  <c r="F46" i="16"/>
  <c r="F47" i="16"/>
  <c r="F48" i="16"/>
  <c r="F50" i="16"/>
  <c r="F51" i="16"/>
  <c r="F52" i="16"/>
  <c r="F53" i="16"/>
  <c r="F54" i="16"/>
  <c r="F56" i="16"/>
  <c r="F57" i="16"/>
  <c r="F58" i="16"/>
  <c r="F59" i="16"/>
  <c r="F61" i="16"/>
  <c r="F62" i="16"/>
  <c r="F63" i="16"/>
  <c r="F64" i="16"/>
  <c r="F67" i="16"/>
  <c r="F68" i="16"/>
  <c r="F69" i="16"/>
  <c r="F71" i="16"/>
  <c r="F72" i="16"/>
  <c r="F73" i="16"/>
  <c r="F74" i="16"/>
  <c r="F76" i="16"/>
  <c r="F77" i="16"/>
  <c r="F80" i="16"/>
  <c r="F81" i="16"/>
  <c r="F83" i="16"/>
  <c r="F84" i="16"/>
  <c r="F85" i="16"/>
  <c r="F86" i="16"/>
  <c r="F87" i="16"/>
  <c r="C7" i="19"/>
  <c r="D7" i="19"/>
  <c r="F115" i="17" l="1"/>
  <c r="C13" i="8"/>
  <c r="F13" i="8" s="1"/>
  <c r="F101" i="17"/>
  <c r="F98" i="17" s="1"/>
  <c r="F96" i="16"/>
  <c r="F22" i="11"/>
  <c r="J128" i="2"/>
  <c r="N77" i="2"/>
  <c r="F63" i="2"/>
  <c r="N140" i="2"/>
  <c r="J140" i="2"/>
  <c r="G140" i="2" s="1"/>
  <c r="K138" i="2"/>
  <c r="L138" i="2"/>
  <c r="M138" i="2"/>
  <c r="I79" i="8"/>
  <c r="I75" i="8"/>
  <c r="G32" i="8"/>
  <c r="H32" i="8"/>
  <c r="I12" i="8"/>
  <c r="I13" i="8"/>
  <c r="I14" i="8"/>
  <c r="I11" i="8"/>
  <c r="I143" i="8"/>
  <c r="I144" i="8"/>
  <c r="I142" i="8"/>
  <c r="H98" i="8"/>
  <c r="I117" i="8"/>
  <c r="G98" i="8"/>
  <c r="I102" i="8"/>
  <c r="M100" i="2"/>
  <c r="K76" i="2"/>
  <c r="L76" i="2"/>
  <c r="M76" i="2"/>
  <c r="I78" i="15"/>
  <c r="F63" i="19" l="1"/>
  <c r="I32" i="8"/>
  <c r="C26" i="4"/>
  <c r="K14" i="22"/>
  <c r="E22" i="11"/>
  <c r="I103" i="8"/>
  <c r="O77" i="2"/>
  <c r="I79" i="16"/>
  <c r="C146" i="8"/>
  <c r="C136" i="8"/>
  <c r="C132" i="8"/>
  <c r="F128" i="2" s="1"/>
  <c r="C128" i="8"/>
  <c r="G126" i="8"/>
  <c r="G125" i="8"/>
  <c r="G124" i="8"/>
  <c r="G123" i="8"/>
  <c r="G122" i="8"/>
  <c r="G121" i="8"/>
  <c r="I115" i="8"/>
  <c r="H114" i="8"/>
  <c r="G114" i="8"/>
  <c r="C114" i="8"/>
  <c r="I101" i="8"/>
  <c r="I100" i="8"/>
  <c r="I99" i="8"/>
  <c r="C98" i="8"/>
  <c r="G86" i="8"/>
  <c r="G84" i="8"/>
  <c r="G83" i="8"/>
  <c r="C82" i="8"/>
  <c r="G81" i="8"/>
  <c r="G80" i="8"/>
  <c r="F77" i="2"/>
  <c r="I76" i="8"/>
  <c r="C75" i="8"/>
  <c r="G73" i="8"/>
  <c r="G72" i="8"/>
  <c r="G71" i="8"/>
  <c r="G69" i="8"/>
  <c r="G68" i="8"/>
  <c r="G67" i="8"/>
  <c r="C66" i="8"/>
  <c r="G64" i="8"/>
  <c r="G62" i="8"/>
  <c r="G61" i="8"/>
  <c r="G59" i="8"/>
  <c r="G56" i="8"/>
  <c r="G54" i="8"/>
  <c r="G53" i="8"/>
  <c r="G52" i="8"/>
  <c r="G50" i="8"/>
  <c r="I48" i="8"/>
  <c r="I44" i="8"/>
  <c r="I41" i="8"/>
  <c r="I40" i="8"/>
  <c r="G28" i="8"/>
  <c r="G27" i="8"/>
  <c r="G23" i="8"/>
  <c r="I22" i="8"/>
  <c r="G20" i="8"/>
  <c r="G19" i="8"/>
  <c r="F148" i="16"/>
  <c r="F147" i="16"/>
  <c r="F146" i="16"/>
  <c r="F145" i="16"/>
  <c r="E144" i="16"/>
  <c r="C144" i="16"/>
  <c r="F143" i="16"/>
  <c r="F142" i="16"/>
  <c r="F141" i="16"/>
  <c r="F140" i="16"/>
  <c r="E139" i="16"/>
  <c r="C139" i="16"/>
  <c r="F138" i="16"/>
  <c r="F137" i="16"/>
  <c r="F136" i="16"/>
  <c r="F135" i="16"/>
  <c r="E134" i="16"/>
  <c r="C134" i="16"/>
  <c r="F133" i="16"/>
  <c r="F132" i="16"/>
  <c r="F131" i="16"/>
  <c r="E130" i="16"/>
  <c r="C130" i="16"/>
  <c r="F128" i="16"/>
  <c r="F127" i="16"/>
  <c r="E126" i="16"/>
  <c r="E129" i="16" s="1"/>
  <c r="C126" i="16"/>
  <c r="F125" i="16"/>
  <c r="F124" i="16"/>
  <c r="G124" i="16" s="1"/>
  <c r="F123" i="16"/>
  <c r="G123" i="16" s="1"/>
  <c r="F122" i="16"/>
  <c r="G122" i="16" s="1"/>
  <c r="F121" i="16"/>
  <c r="G121" i="16" s="1"/>
  <c r="F120" i="16"/>
  <c r="G120" i="16" s="1"/>
  <c r="F119" i="16"/>
  <c r="G119" i="16" s="1"/>
  <c r="F118" i="16"/>
  <c r="F117" i="16"/>
  <c r="F112" i="16" s="1"/>
  <c r="F116" i="16"/>
  <c r="I113" i="16"/>
  <c r="H112" i="16"/>
  <c r="G112" i="16"/>
  <c r="C112" i="16"/>
  <c r="F111" i="16"/>
  <c r="F110" i="16"/>
  <c r="F109" i="16"/>
  <c r="F108" i="16"/>
  <c r="F107" i="16"/>
  <c r="F106" i="16"/>
  <c r="F105" i="16"/>
  <c r="F104" i="16"/>
  <c r="F103" i="16"/>
  <c r="I99" i="16"/>
  <c r="I98" i="16"/>
  <c r="I97" i="16"/>
  <c r="H96" i="16"/>
  <c r="G96" i="16"/>
  <c r="C96" i="16"/>
  <c r="G86" i="16"/>
  <c r="G84" i="16"/>
  <c r="G83" i="16"/>
  <c r="E82" i="16"/>
  <c r="C82" i="16"/>
  <c r="G81" i="16"/>
  <c r="G80" i="16"/>
  <c r="E78" i="16"/>
  <c r="G77" i="16"/>
  <c r="I76" i="16"/>
  <c r="F75" i="16"/>
  <c r="G74" i="16"/>
  <c r="G73" i="16"/>
  <c r="G71" i="16"/>
  <c r="E70" i="16"/>
  <c r="C70" i="16"/>
  <c r="G69" i="16"/>
  <c r="G68" i="16"/>
  <c r="G67" i="16"/>
  <c r="E66" i="16"/>
  <c r="C66" i="16"/>
  <c r="G64" i="16"/>
  <c r="G63" i="16"/>
  <c r="G62" i="16"/>
  <c r="E60" i="16"/>
  <c r="C60" i="16"/>
  <c r="G59" i="16"/>
  <c r="G56" i="16"/>
  <c r="E55" i="16"/>
  <c r="C55" i="16"/>
  <c r="G54" i="16"/>
  <c r="G52" i="16"/>
  <c r="G50" i="16"/>
  <c r="E49" i="16"/>
  <c r="C49" i="16"/>
  <c r="I48" i="16"/>
  <c r="I40" i="16"/>
  <c r="C38" i="16"/>
  <c r="F38" i="16" s="1"/>
  <c r="G37" i="16"/>
  <c r="G36" i="16"/>
  <c r="E32" i="16"/>
  <c r="E31" i="16" s="1"/>
  <c r="C32" i="16"/>
  <c r="C31" i="16" s="1"/>
  <c r="G27" i="16"/>
  <c r="G26" i="16"/>
  <c r="G25" i="16"/>
  <c r="E24" i="16"/>
  <c r="C24" i="16"/>
  <c r="G23" i="16"/>
  <c r="I22" i="16"/>
  <c r="G21" i="16"/>
  <c r="G20" i="16"/>
  <c r="G18" i="16"/>
  <c r="C17" i="16"/>
  <c r="F17" i="16" s="1"/>
  <c r="I10" i="16"/>
  <c r="E10" i="16"/>
  <c r="C10" i="16"/>
  <c r="E143" i="15"/>
  <c r="C143" i="15"/>
  <c r="F143" i="15" s="1"/>
  <c r="E138" i="15"/>
  <c r="C138" i="15"/>
  <c r="F138" i="15" s="1"/>
  <c r="E133" i="15"/>
  <c r="C133" i="15"/>
  <c r="F133" i="15" s="1"/>
  <c r="E129" i="15"/>
  <c r="E148" i="15" s="1"/>
  <c r="C129" i="15"/>
  <c r="F129" i="15" s="1"/>
  <c r="E125" i="15"/>
  <c r="C125" i="15"/>
  <c r="F125" i="15" s="1"/>
  <c r="G123" i="15"/>
  <c r="G122" i="15"/>
  <c r="H122" i="15" s="1"/>
  <c r="I122" i="15" s="1"/>
  <c r="G121" i="15"/>
  <c r="G120" i="15"/>
  <c r="H120" i="15" s="1"/>
  <c r="I120" i="15" s="1"/>
  <c r="G119" i="15"/>
  <c r="G118" i="15"/>
  <c r="H118" i="15" s="1"/>
  <c r="I118" i="15" s="1"/>
  <c r="I112" i="15"/>
  <c r="H111" i="15"/>
  <c r="G111" i="15"/>
  <c r="E111" i="15"/>
  <c r="E114" i="17" s="1"/>
  <c r="C111" i="15"/>
  <c r="I98" i="15"/>
  <c r="I97" i="15"/>
  <c r="I96" i="15"/>
  <c r="H95" i="15"/>
  <c r="G95" i="15"/>
  <c r="E95" i="15"/>
  <c r="C95" i="15"/>
  <c r="F95" i="15" s="1"/>
  <c r="G85" i="15"/>
  <c r="G84" i="15"/>
  <c r="E81" i="15"/>
  <c r="E82" i="17" s="1"/>
  <c r="C81" i="15"/>
  <c r="G80" i="15"/>
  <c r="E77" i="15"/>
  <c r="E78" i="17" s="1"/>
  <c r="G76" i="15"/>
  <c r="G74" i="15" s="1"/>
  <c r="G75" i="17" s="1"/>
  <c r="I75" i="15"/>
  <c r="C74" i="15"/>
  <c r="G73" i="15"/>
  <c r="G71" i="15"/>
  <c r="E69" i="15"/>
  <c r="C69" i="15"/>
  <c r="F69" i="15" s="1"/>
  <c r="E65" i="15"/>
  <c r="E66" i="17" s="1"/>
  <c r="C65" i="15"/>
  <c r="G60" i="15"/>
  <c r="E59" i="15"/>
  <c r="E60" i="17" s="1"/>
  <c r="C59" i="15"/>
  <c r="G56" i="15"/>
  <c r="E54" i="15"/>
  <c r="E55" i="17" s="1"/>
  <c r="C54" i="15"/>
  <c r="G52" i="15"/>
  <c r="E48" i="15"/>
  <c r="E49" i="17" s="1"/>
  <c r="C48" i="15"/>
  <c r="I39" i="15"/>
  <c r="G38" i="15"/>
  <c r="G37" i="15" s="1"/>
  <c r="C37" i="15"/>
  <c r="F36" i="15"/>
  <c r="F35" i="15"/>
  <c r="F34" i="15"/>
  <c r="F33" i="15"/>
  <c r="F32" i="15"/>
  <c r="E31" i="15"/>
  <c r="C31" i="15"/>
  <c r="F29" i="15"/>
  <c r="F28" i="15"/>
  <c r="F27" i="15"/>
  <c r="F26" i="15"/>
  <c r="F25" i="15"/>
  <c r="G25" i="15" s="1"/>
  <c r="F24" i="15"/>
  <c r="E23" i="15"/>
  <c r="C23" i="15"/>
  <c r="F22" i="15"/>
  <c r="G22" i="15" s="1"/>
  <c r="I21" i="15"/>
  <c r="F20" i="15"/>
  <c r="F19" i="15"/>
  <c r="G19" i="15" s="1"/>
  <c r="F18" i="15"/>
  <c r="G18" i="15" s="1"/>
  <c r="F17" i="15"/>
  <c r="G17" i="15" s="1"/>
  <c r="C16" i="15"/>
  <c r="C17" i="17" s="1"/>
  <c r="C19" i="2" s="1"/>
  <c r="F15" i="15"/>
  <c r="F14" i="15"/>
  <c r="F13" i="15"/>
  <c r="F12" i="15"/>
  <c r="F11" i="15"/>
  <c r="F10" i="15"/>
  <c r="I9" i="15"/>
  <c r="E9" i="15"/>
  <c r="C9" i="15"/>
  <c r="E70" i="17" l="1"/>
  <c r="E30" i="15"/>
  <c r="E31" i="17" s="1"/>
  <c r="E32" i="17"/>
  <c r="F54" i="15"/>
  <c r="C55" i="17"/>
  <c r="F65" i="15"/>
  <c r="C66" i="17"/>
  <c r="F66" i="17" s="1"/>
  <c r="F74" i="15"/>
  <c r="F81" i="15"/>
  <c r="C82" i="17"/>
  <c r="F82" i="17" s="1"/>
  <c r="F77" i="19"/>
  <c r="F125" i="19"/>
  <c r="F17" i="17"/>
  <c r="C30" i="15"/>
  <c r="C31" i="17" s="1"/>
  <c r="F31" i="17" s="1"/>
  <c r="C32" i="17"/>
  <c r="F32" i="17" s="1"/>
  <c r="F48" i="15"/>
  <c r="C49" i="17"/>
  <c r="F49" i="17" s="1"/>
  <c r="F59" i="15"/>
  <c r="C60" i="17"/>
  <c r="F60" i="17" s="1"/>
  <c r="F37" i="15"/>
  <c r="F111" i="15"/>
  <c r="J16" i="2"/>
  <c r="J24" i="2"/>
  <c r="J50" i="2"/>
  <c r="J58" i="2"/>
  <c r="J64" i="2"/>
  <c r="J69" i="2"/>
  <c r="J80" i="2"/>
  <c r="J25" i="2"/>
  <c r="J51" i="2"/>
  <c r="J65" i="2"/>
  <c r="J81" i="2"/>
  <c r="J47" i="2"/>
  <c r="J53" i="2"/>
  <c r="J61" i="2"/>
  <c r="J66" i="2"/>
  <c r="J78" i="2"/>
  <c r="J83" i="2"/>
  <c r="J17" i="2"/>
  <c r="J59" i="2"/>
  <c r="J70" i="2"/>
  <c r="J20" i="2"/>
  <c r="J49" i="2"/>
  <c r="J56" i="2"/>
  <c r="J68" i="2"/>
  <c r="J72" i="2"/>
  <c r="J73" i="2"/>
  <c r="F31" i="16"/>
  <c r="C129" i="16"/>
  <c r="F126" i="16"/>
  <c r="F129" i="16" s="1"/>
  <c r="F130" i="16"/>
  <c r="F55" i="16"/>
  <c r="F139" i="16"/>
  <c r="F144" i="16"/>
  <c r="E128" i="15"/>
  <c r="E149" i="15" s="1"/>
  <c r="C148" i="15"/>
  <c r="F148" i="15" s="1"/>
  <c r="C128" i="15"/>
  <c r="F9" i="15"/>
  <c r="C24" i="3"/>
  <c r="F82" i="16"/>
  <c r="F70" i="16"/>
  <c r="F60" i="16"/>
  <c r="F10" i="16"/>
  <c r="C131" i="8"/>
  <c r="H121" i="8"/>
  <c r="I121" i="8" s="1"/>
  <c r="H123" i="8"/>
  <c r="I123" i="8" s="1"/>
  <c r="H125" i="8"/>
  <c r="I125" i="8" s="1"/>
  <c r="G60" i="8"/>
  <c r="H81" i="8"/>
  <c r="G15" i="15"/>
  <c r="G9" i="15" s="1"/>
  <c r="H85" i="15"/>
  <c r="F24" i="16"/>
  <c r="F32" i="16"/>
  <c r="F49" i="16"/>
  <c r="F66" i="16"/>
  <c r="E149" i="16"/>
  <c r="E150" i="16" s="1"/>
  <c r="F134" i="16"/>
  <c r="G16" i="16"/>
  <c r="G10" i="16" s="1"/>
  <c r="I112" i="16"/>
  <c r="H119" i="16"/>
  <c r="I119" i="16" s="1"/>
  <c r="H121" i="16"/>
  <c r="I121" i="16" s="1"/>
  <c r="H123" i="16"/>
  <c r="I123" i="16" s="1"/>
  <c r="C149" i="16"/>
  <c r="H83" i="8"/>
  <c r="G85" i="8"/>
  <c r="C88" i="8"/>
  <c r="G77" i="8"/>
  <c r="J74" i="2" s="1"/>
  <c r="H72" i="8"/>
  <c r="G74" i="8"/>
  <c r="H68" i="8"/>
  <c r="H61" i="8"/>
  <c r="G57" i="8"/>
  <c r="H59" i="8"/>
  <c r="G49" i="8"/>
  <c r="H53" i="8"/>
  <c r="G39" i="8"/>
  <c r="H31" i="8"/>
  <c r="G26" i="8"/>
  <c r="H28" i="8"/>
  <c r="H19" i="8"/>
  <c r="G21" i="8"/>
  <c r="I114" i="8"/>
  <c r="I98" i="8"/>
  <c r="G82" i="15"/>
  <c r="H82" i="15" s="1"/>
  <c r="E87" i="15"/>
  <c r="H80" i="15"/>
  <c r="H76" i="15"/>
  <c r="H74" i="15" s="1"/>
  <c r="H75" i="17" s="1"/>
  <c r="H71" i="15"/>
  <c r="H73" i="15"/>
  <c r="G67" i="15"/>
  <c r="H67" i="15" s="1"/>
  <c r="H60" i="15"/>
  <c r="G62" i="15"/>
  <c r="H62" i="15" s="1"/>
  <c r="H56" i="15"/>
  <c r="G58" i="15"/>
  <c r="H58" i="15" s="1"/>
  <c r="H52" i="15"/>
  <c r="H38" i="15"/>
  <c r="H37" i="15" s="1"/>
  <c r="I37" i="15" s="1"/>
  <c r="F31" i="15"/>
  <c r="F30" i="15" s="1"/>
  <c r="G35" i="15"/>
  <c r="H35" i="15" s="1"/>
  <c r="H25" i="15"/>
  <c r="G27" i="15"/>
  <c r="H27" i="15" s="1"/>
  <c r="F16" i="15"/>
  <c r="H18" i="15"/>
  <c r="G20" i="15"/>
  <c r="G16" i="15" s="1"/>
  <c r="E88" i="16"/>
  <c r="H81" i="16"/>
  <c r="G39" i="16"/>
  <c r="G38" i="16" s="1"/>
  <c r="G19" i="16"/>
  <c r="G17" i="16" s="1"/>
  <c r="H21" i="16"/>
  <c r="C65" i="16"/>
  <c r="H26" i="16"/>
  <c r="G28" i="16"/>
  <c r="G24" i="16" s="1"/>
  <c r="H36" i="16"/>
  <c r="G57" i="16"/>
  <c r="G55" i="16" s="1"/>
  <c r="H59" i="16"/>
  <c r="I96" i="16"/>
  <c r="G53" i="16"/>
  <c r="H53" i="16" s="1"/>
  <c r="G61" i="16"/>
  <c r="G60" i="16" s="1"/>
  <c r="H63" i="16"/>
  <c r="H68" i="16"/>
  <c r="G72" i="16"/>
  <c r="H72" i="16" s="1"/>
  <c r="H74" i="16"/>
  <c r="H77" i="16"/>
  <c r="H83" i="16"/>
  <c r="G85" i="16"/>
  <c r="G82" i="16" s="1"/>
  <c r="G31" i="8"/>
  <c r="G78" i="8"/>
  <c r="H20" i="8"/>
  <c r="H23" i="8"/>
  <c r="H27" i="8"/>
  <c r="H50" i="8"/>
  <c r="H52" i="8"/>
  <c r="H54" i="8"/>
  <c r="H56" i="8"/>
  <c r="H62" i="8"/>
  <c r="H64" i="8"/>
  <c r="H67" i="8"/>
  <c r="H69" i="8"/>
  <c r="H71" i="8"/>
  <c r="H73" i="8"/>
  <c r="H80" i="8"/>
  <c r="H84" i="8"/>
  <c r="H86" i="8"/>
  <c r="G133" i="8"/>
  <c r="H133" i="8" s="1"/>
  <c r="I133" i="8" s="1"/>
  <c r="G134" i="8"/>
  <c r="H134" i="8" s="1"/>
  <c r="I134" i="8" s="1"/>
  <c r="G135" i="8"/>
  <c r="H135" i="8" s="1"/>
  <c r="I135" i="8" s="1"/>
  <c r="G137" i="8"/>
  <c r="G138" i="8"/>
  <c r="H138" i="8" s="1"/>
  <c r="I138" i="8" s="1"/>
  <c r="G139" i="8"/>
  <c r="H139" i="8" s="1"/>
  <c r="I139" i="8" s="1"/>
  <c r="G140" i="8"/>
  <c r="H140" i="8" s="1"/>
  <c r="I140" i="8" s="1"/>
  <c r="G145" i="8"/>
  <c r="H145" i="8" s="1"/>
  <c r="I145" i="8" s="1"/>
  <c r="G147" i="8"/>
  <c r="G148" i="8"/>
  <c r="H148" i="8" s="1"/>
  <c r="I148" i="8" s="1"/>
  <c r="G149" i="8"/>
  <c r="G150" i="8"/>
  <c r="H150" i="8" s="1"/>
  <c r="I150" i="8" s="1"/>
  <c r="G105" i="8"/>
  <c r="H105" i="8" s="1"/>
  <c r="I105" i="8" s="1"/>
  <c r="G106" i="8"/>
  <c r="H106" i="8" s="1"/>
  <c r="I106" i="8" s="1"/>
  <c r="G107" i="8"/>
  <c r="H107" i="8" s="1"/>
  <c r="I107" i="8" s="1"/>
  <c r="G108" i="8"/>
  <c r="H108" i="8" s="1"/>
  <c r="I108" i="8" s="1"/>
  <c r="G109" i="8"/>
  <c r="H109" i="8" s="1"/>
  <c r="I109" i="8" s="1"/>
  <c r="G110" i="8"/>
  <c r="H110" i="8" s="1"/>
  <c r="I110" i="8" s="1"/>
  <c r="G111" i="8"/>
  <c r="H111" i="8" s="1"/>
  <c r="I111" i="8" s="1"/>
  <c r="H122" i="8"/>
  <c r="I122" i="8" s="1"/>
  <c r="H124" i="8"/>
  <c r="I124" i="8" s="1"/>
  <c r="H126" i="8"/>
  <c r="I126" i="8" s="1"/>
  <c r="G129" i="8"/>
  <c r="H137" i="8"/>
  <c r="I137" i="8" s="1"/>
  <c r="G31" i="16"/>
  <c r="G66" i="16"/>
  <c r="G78" i="16"/>
  <c r="H18" i="16"/>
  <c r="H20" i="16"/>
  <c r="H23" i="16"/>
  <c r="H25" i="16"/>
  <c r="H27" i="16"/>
  <c r="H37" i="16"/>
  <c r="H50" i="16"/>
  <c r="H52" i="16"/>
  <c r="H54" i="16"/>
  <c r="H56" i="16"/>
  <c r="H62" i="16"/>
  <c r="H64" i="16"/>
  <c r="H67" i="16"/>
  <c r="H69" i="16"/>
  <c r="H71" i="16"/>
  <c r="H73" i="16"/>
  <c r="H80" i="16"/>
  <c r="H84" i="16"/>
  <c r="H86" i="16"/>
  <c r="G131" i="16"/>
  <c r="H131" i="16" s="1"/>
  <c r="G132" i="16"/>
  <c r="H132" i="16" s="1"/>
  <c r="I132" i="16" s="1"/>
  <c r="G133" i="16"/>
  <c r="H133" i="16" s="1"/>
  <c r="I133" i="16" s="1"/>
  <c r="G135" i="16"/>
  <c r="H135" i="16" s="1"/>
  <c r="G136" i="16"/>
  <c r="H136" i="16" s="1"/>
  <c r="I136" i="16" s="1"/>
  <c r="G137" i="16"/>
  <c r="H137" i="16" s="1"/>
  <c r="I137" i="16" s="1"/>
  <c r="G138" i="16"/>
  <c r="H138" i="16" s="1"/>
  <c r="I138" i="16" s="1"/>
  <c r="G140" i="16"/>
  <c r="G141" i="16"/>
  <c r="H141" i="16" s="1"/>
  <c r="I141" i="16" s="1"/>
  <c r="G142" i="16"/>
  <c r="H142" i="16" s="1"/>
  <c r="I142" i="16" s="1"/>
  <c r="G143" i="16"/>
  <c r="H143" i="16" s="1"/>
  <c r="I143" i="16" s="1"/>
  <c r="G145" i="16"/>
  <c r="H145" i="16" s="1"/>
  <c r="G146" i="16"/>
  <c r="H146" i="16" s="1"/>
  <c r="I146" i="16" s="1"/>
  <c r="G147" i="16"/>
  <c r="H147" i="16" s="1"/>
  <c r="I147" i="16" s="1"/>
  <c r="G148" i="16"/>
  <c r="H148" i="16" s="1"/>
  <c r="I148" i="16" s="1"/>
  <c r="G102" i="16"/>
  <c r="H102" i="16" s="1"/>
  <c r="G103" i="16"/>
  <c r="H103" i="16" s="1"/>
  <c r="G104" i="16"/>
  <c r="H104" i="16" s="1"/>
  <c r="G105" i="16"/>
  <c r="H105" i="16" s="1"/>
  <c r="G106" i="16"/>
  <c r="H106" i="16" s="1"/>
  <c r="G107" i="16"/>
  <c r="H107" i="16" s="1"/>
  <c r="G108" i="16"/>
  <c r="H108" i="16" s="1"/>
  <c r="G109" i="16"/>
  <c r="H109" i="16" s="1"/>
  <c r="G110" i="16"/>
  <c r="H110" i="16" s="1"/>
  <c r="H120" i="16"/>
  <c r="I120" i="16" s="1"/>
  <c r="H122" i="16"/>
  <c r="I122" i="16" s="1"/>
  <c r="H124" i="16"/>
  <c r="I124" i="16" s="1"/>
  <c r="G127" i="16"/>
  <c r="G128" i="16"/>
  <c r="H128" i="16" s="1"/>
  <c r="I111" i="15"/>
  <c r="H17" i="15"/>
  <c r="H19" i="15"/>
  <c r="H22" i="15"/>
  <c r="F23" i="15"/>
  <c r="G24" i="15"/>
  <c r="H24" i="15" s="1"/>
  <c r="G26" i="15"/>
  <c r="H26" i="15" s="1"/>
  <c r="G36" i="15"/>
  <c r="G49" i="15"/>
  <c r="G51" i="15"/>
  <c r="H51" i="15" s="1"/>
  <c r="G53" i="15"/>
  <c r="H53" i="15" s="1"/>
  <c r="G55" i="15"/>
  <c r="G54" i="15" s="1"/>
  <c r="G61" i="15"/>
  <c r="G63" i="15"/>
  <c r="H63" i="15" s="1"/>
  <c r="G66" i="15"/>
  <c r="G68" i="15"/>
  <c r="H68" i="15" s="1"/>
  <c r="G70" i="15"/>
  <c r="G72" i="15"/>
  <c r="H72" i="15" s="1"/>
  <c r="G79" i="15"/>
  <c r="H79" i="15" s="1"/>
  <c r="G83" i="15"/>
  <c r="H83" i="15" s="1"/>
  <c r="H84" i="15"/>
  <c r="G130" i="15"/>
  <c r="H130" i="15" s="1"/>
  <c r="G131" i="15"/>
  <c r="H131" i="15" s="1"/>
  <c r="G132" i="15"/>
  <c r="H132" i="15" s="1"/>
  <c r="G134" i="15"/>
  <c r="H134" i="15" s="1"/>
  <c r="G135" i="15"/>
  <c r="H135" i="15" s="1"/>
  <c r="G136" i="15"/>
  <c r="G137" i="15"/>
  <c r="H137" i="15" s="1"/>
  <c r="G139" i="15"/>
  <c r="G140" i="15"/>
  <c r="H140" i="15" s="1"/>
  <c r="G141" i="15"/>
  <c r="G142" i="15"/>
  <c r="H142" i="15" s="1"/>
  <c r="G144" i="15"/>
  <c r="G145" i="15"/>
  <c r="G146" i="15"/>
  <c r="G147" i="15"/>
  <c r="H147" i="15" s="1"/>
  <c r="I95" i="15"/>
  <c r="G101" i="15"/>
  <c r="H101" i="15" s="1"/>
  <c r="G102" i="15"/>
  <c r="H102" i="15" s="1"/>
  <c r="G103" i="15"/>
  <c r="H103" i="15" s="1"/>
  <c r="G104" i="15"/>
  <c r="H104" i="15" s="1"/>
  <c r="G105" i="15"/>
  <c r="H105" i="15" s="1"/>
  <c r="G106" i="15"/>
  <c r="H106" i="15" s="1"/>
  <c r="G107" i="15"/>
  <c r="H107" i="15" s="1"/>
  <c r="G108" i="15"/>
  <c r="H108" i="15" s="1"/>
  <c r="G109" i="15"/>
  <c r="H109" i="15" s="1"/>
  <c r="H119" i="15"/>
  <c r="I119" i="15" s="1"/>
  <c r="H121" i="15"/>
  <c r="I121" i="15" s="1"/>
  <c r="H123" i="15"/>
  <c r="I123" i="15" s="1"/>
  <c r="G126" i="15"/>
  <c r="G127" i="15"/>
  <c r="H127" i="15" s="1"/>
  <c r="H145" i="15"/>
  <c r="I19" i="20"/>
  <c r="G30" i="15" l="1"/>
  <c r="C64" i="15"/>
  <c r="F149" i="16"/>
  <c r="F150" i="16" s="1"/>
  <c r="F55" i="17"/>
  <c r="F52" i="2" s="1"/>
  <c r="C52" i="2"/>
  <c r="F64" i="15"/>
  <c r="F128" i="15"/>
  <c r="J57" i="2"/>
  <c r="G57" i="2" s="1"/>
  <c r="J23" i="2"/>
  <c r="N72" i="2"/>
  <c r="J75" i="2"/>
  <c r="G38" i="8"/>
  <c r="J36" i="2"/>
  <c r="G55" i="8"/>
  <c r="J54" i="2"/>
  <c r="G73" i="2"/>
  <c r="G31" i="17"/>
  <c r="G17" i="8"/>
  <c r="J18" i="2"/>
  <c r="H74" i="8"/>
  <c r="J71" i="2"/>
  <c r="G82" i="8"/>
  <c r="J82" i="2"/>
  <c r="H26" i="8"/>
  <c r="H24" i="8" s="1"/>
  <c r="G24" i="8"/>
  <c r="C150" i="16"/>
  <c r="H77" i="15"/>
  <c r="G59" i="15"/>
  <c r="C149" i="15"/>
  <c r="C78" i="15" s="1"/>
  <c r="I147" i="15"/>
  <c r="I145" i="15"/>
  <c r="I142" i="15"/>
  <c r="I140" i="15"/>
  <c r="I137" i="15"/>
  <c r="I135" i="15"/>
  <c r="I132" i="15"/>
  <c r="I127" i="15"/>
  <c r="I131" i="15"/>
  <c r="H15" i="15"/>
  <c r="H9" i="15" s="1"/>
  <c r="I31" i="8"/>
  <c r="G70" i="8"/>
  <c r="H147" i="8"/>
  <c r="I147" i="8" s="1"/>
  <c r="H149" i="8"/>
  <c r="I149" i="8" s="1"/>
  <c r="H78" i="8"/>
  <c r="I78" i="8" s="1"/>
  <c r="G69" i="15"/>
  <c r="H21" i="8"/>
  <c r="H17" i="8" s="1"/>
  <c r="H28" i="16"/>
  <c r="H24" i="16" s="1"/>
  <c r="G49" i="16"/>
  <c r="G65" i="16" s="1"/>
  <c r="I145" i="16"/>
  <c r="I144" i="16" s="1"/>
  <c r="I135" i="16"/>
  <c r="I134" i="16" s="1"/>
  <c r="H140" i="16"/>
  <c r="H139" i="16" s="1"/>
  <c r="I110" i="16"/>
  <c r="I109" i="16"/>
  <c r="I108" i="16"/>
  <c r="I107" i="16"/>
  <c r="I106" i="16"/>
  <c r="I105" i="16"/>
  <c r="I104" i="16"/>
  <c r="I103" i="16"/>
  <c r="I102" i="16"/>
  <c r="H39" i="16"/>
  <c r="H38" i="16" s="1"/>
  <c r="I38" i="16" s="1"/>
  <c r="H16" i="16"/>
  <c r="H10" i="16" s="1"/>
  <c r="H85" i="8"/>
  <c r="H82" i="8" s="1"/>
  <c r="H77" i="8"/>
  <c r="H57" i="8"/>
  <c r="H39" i="8"/>
  <c r="H38" i="8" s="1"/>
  <c r="I38" i="8" s="1"/>
  <c r="H10" i="8"/>
  <c r="H81" i="15"/>
  <c r="H20" i="15"/>
  <c r="H16" i="15" s="1"/>
  <c r="H17" i="17" s="1"/>
  <c r="H78" i="16"/>
  <c r="I78" i="16" s="1"/>
  <c r="H19" i="16"/>
  <c r="H31" i="16"/>
  <c r="H57" i="16"/>
  <c r="H55" i="16" s="1"/>
  <c r="H61" i="16"/>
  <c r="H60" i="16" s="1"/>
  <c r="G70" i="16"/>
  <c r="G88" i="16" s="1"/>
  <c r="H85" i="16"/>
  <c r="H82" i="16" s="1"/>
  <c r="H132" i="8"/>
  <c r="G128" i="8"/>
  <c r="G131" i="8" s="1"/>
  <c r="H129" i="8"/>
  <c r="H141" i="8"/>
  <c r="H136" i="8"/>
  <c r="G146" i="8"/>
  <c r="G141" i="8"/>
  <c r="G136" i="8"/>
  <c r="H70" i="8"/>
  <c r="H66" i="8"/>
  <c r="H49" i="8"/>
  <c r="I49" i="8" s="1"/>
  <c r="H130" i="16"/>
  <c r="G126" i="16"/>
  <c r="G129" i="16" s="1"/>
  <c r="H127" i="16"/>
  <c r="H126" i="16" s="1"/>
  <c r="H129" i="16" s="1"/>
  <c r="I131" i="16"/>
  <c r="I130" i="16" s="1"/>
  <c r="H144" i="16"/>
  <c r="H134" i="16"/>
  <c r="I128" i="16"/>
  <c r="G144" i="16"/>
  <c r="G139" i="16"/>
  <c r="G134" i="16"/>
  <c r="G130" i="16"/>
  <c r="H70" i="16"/>
  <c r="H66" i="16"/>
  <c r="H49" i="16"/>
  <c r="H23" i="15"/>
  <c r="G143" i="15"/>
  <c r="G138" i="15"/>
  <c r="G133" i="15"/>
  <c r="G129" i="15"/>
  <c r="G81" i="15"/>
  <c r="H70" i="15"/>
  <c r="H69" i="15" s="1"/>
  <c r="H61" i="15"/>
  <c r="H59" i="15" s="1"/>
  <c r="H36" i="15"/>
  <c r="H30" i="15" s="1"/>
  <c r="H31" i="17" s="1"/>
  <c r="H129" i="15"/>
  <c r="H146" i="15"/>
  <c r="I146" i="15" s="1"/>
  <c r="H144" i="15"/>
  <c r="I144" i="15" s="1"/>
  <c r="H141" i="15"/>
  <c r="I141" i="15" s="1"/>
  <c r="H139" i="15"/>
  <c r="I139" i="15" s="1"/>
  <c r="H136" i="15"/>
  <c r="H133" i="15" s="1"/>
  <c r="G125" i="15"/>
  <c r="G128" i="15" s="1"/>
  <c r="H126" i="15"/>
  <c r="I109" i="15"/>
  <c r="I108" i="15"/>
  <c r="I107" i="15"/>
  <c r="I106" i="15"/>
  <c r="I105" i="15"/>
  <c r="I104" i="15"/>
  <c r="I103" i="15"/>
  <c r="I102" i="15"/>
  <c r="I101" i="15"/>
  <c r="I134" i="15"/>
  <c r="I130" i="15"/>
  <c r="G65" i="15"/>
  <c r="G48" i="15"/>
  <c r="G23" i="15"/>
  <c r="G77" i="15"/>
  <c r="H66" i="15"/>
  <c r="H65" i="15" s="1"/>
  <c r="H55" i="15"/>
  <c r="H54" i="15" s="1"/>
  <c r="H49" i="15"/>
  <c r="H48" i="15" s="1"/>
  <c r="I12" i="5"/>
  <c r="I15" i="5"/>
  <c r="I13" i="5"/>
  <c r="I17" i="5"/>
  <c r="I16" i="5"/>
  <c r="I14" i="5"/>
  <c r="L31" i="25"/>
  <c r="C79" i="16" l="1"/>
  <c r="D159" i="17"/>
  <c r="E159" i="17" s="1"/>
  <c r="F78" i="15"/>
  <c r="C77" i="15"/>
  <c r="F79" i="16"/>
  <c r="C78" i="16"/>
  <c r="F149" i="15"/>
  <c r="D160" i="17" s="1"/>
  <c r="E160" i="17" s="1"/>
  <c r="I77" i="15"/>
  <c r="J79" i="2"/>
  <c r="H55" i="8"/>
  <c r="H128" i="8"/>
  <c r="H131" i="8" s="1"/>
  <c r="I131" i="8" s="1"/>
  <c r="G65" i="8"/>
  <c r="I17" i="8"/>
  <c r="I127" i="16"/>
  <c r="I129" i="15"/>
  <c r="G88" i="8"/>
  <c r="J67" i="2"/>
  <c r="I10" i="8"/>
  <c r="H65" i="8"/>
  <c r="H146" i="8"/>
  <c r="H151" i="8" s="1"/>
  <c r="G151" i="8"/>
  <c r="G152" i="8" s="1"/>
  <c r="G148" i="15"/>
  <c r="G149" i="15" s="1"/>
  <c r="I24" i="8"/>
  <c r="I146" i="8"/>
  <c r="G89" i="16"/>
  <c r="I140" i="16"/>
  <c r="I139" i="16" s="1"/>
  <c r="G149" i="16"/>
  <c r="G150" i="16" s="1"/>
  <c r="H88" i="8"/>
  <c r="I141" i="8"/>
  <c r="H87" i="15"/>
  <c r="H88" i="16"/>
  <c r="I88" i="16" s="1"/>
  <c r="H65" i="16"/>
  <c r="I126" i="16"/>
  <c r="I149" i="16"/>
  <c r="I129" i="16"/>
  <c r="H149" i="16"/>
  <c r="H150" i="16" s="1"/>
  <c r="H64" i="15"/>
  <c r="I138" i="15"/>
  <c r="I136" i="15"/>
  <c r="I133" i="15" s="1"/>
  <c r="G64" i="15"/>
  <c r="G87" i="15"/>
  <c r="I143" i="15"/>
  <c r="H125" i="15"/>
  <c r="H128" i="15" s="1"/>
  <c r="I126" i="15"/>
  <c r="I125" i="15" s="1"/>
  <c r="H138" i="15"/>
  <c r="H143" i="15"/>
  <c r="L25" i="25"/>
  <c r="L35" i="25"/>
  <c r="I57" i="13"/>
  <c r="C87" i="15" l="1"/>
  <c r="F77" i="15"/>
  <c r="F78" i="16"/>
  <c r="C88" i="16"/>
  <c r="E64" i="15"/>
  <c r="G89" i="8"/>
  <c r="I88" i="8"/>
  <c r="I148" i="15"/>
  <c r="H148" i="15"/>
  <c r="H149" i="15" s="1"/>
  <c r="I149" i="15" s="1"/>
  <c r="I87" i="15"/>
  <c r="E65" i="16"/>
  <c r="I150" i="16"/>
  <c r="H152" i="8"/>
  <c r="I152" i="8" s="1"/>
  <c r="I151" i="8"/>
  <c r="H89" i="8"/>
  <c r="I65" i="8"/>
  <c r="H89" i="16"/>
  <c r="I89" i="16" s="1"/>
  <c r="I65" i="16"/>
  <c r="H88" i="15"/>
  <c r="I64" i="15"/>
  <c r="I128" i="15"/>
  <c r="G88" i="15"/>
  <c r="I6" i="5"/>
  <c r="I10" i="5"/>
  <c r="I11" i="5"/>
  <c r="F23" i="5"/>
  <c r="F24" i="5" s="1"/>
  <c r="B24" i="5"/>
  <c r="D24" i="5"/>
  <c r="E24" i="5"/>
  <c r="G24" i="5"/>
  <c r="E88" i="15" l="1"/>
  <c r="E65" i="17"/>
  <c r="F87" i="15"/>
  <c r="F88" i="15" s="1"/>
  <c r="C88" i="15"/>
  <c r="C89" i="16"/>
  <c r="F88" i="16"/>
  <c r="I89" i="8"/>
  <c r="G156" i="8"/>
  <c r="E89" i="16"/>
  <c r="F65" i="16"/>
  <c r="I88" i="15"/>
  <c r="H24" i="5"/>
  <c r="I24" i="5" s="1"/>
  <c r="I9" i="5"/>
  <c r="I5" i="5"/>
  <c r="L5" i="5"/>
  <c r="E21" i="15" l="1"/>
  <c r="E22" i="17" s="1"/>
  <c r="F22" i="17" s="1"/>
  <c r="F89" i="16"/>
  <c r="F22" i="16"/>
  <c r="L6" i="25"/>
  <c r="L28" i="25"/>
  <c r="N33" i="2"/>
  <c r="L17" i="25" l="1"/>
  <c r="J36" i="25"/>
  <c r="K36" i="25"/>
  <c r="M19" i="2" l="1"/>
  <c r="I47" i="10"/>
  <c r="C36" i="25" l="1"/>
  <c r="E36" i="25"/>
  <c r="F20" i="11" l="1"/>
  <c r="F23" i="11" s="1"/>
  <c r="B20" i="11"/>
  <c r="D113" i="8" s="1"/>
  <c r="G6" i="11"/>
  <c r="G8" i="11"/>
  <c r="G9" i="11"/>
  <c r="G11" i="11"/>
  <c r="G12" i="11"/>
  <c r="E20" i="11"/>
  <c r="E23" i="11" s="1"/>
  <c r="D103" i="8" l="1"/>
  <c r="F113" i="8"/>
  <c r="D22" i="11" s="1"/>
  <c r="D23" i="11" s="1"/>
  <c r="G20" i="11"/>
  <c r="N49" i="2"/>
  <c r="N51" i="2"/>
  <c r="F103" i="8" l="1"/>
  <c r="F98" i="8" s="1"/>
  <c r="D98" i="8"/>
  <c r="I75" i="10"/>
  <c r="I75" i="13"/>
  <c r="I47" i="13"/>
  <c r="I41" i="13"/>
  <c r="I66" i="9"/>
  <c r="N54" i="2" l="1"/>
  <c r="N139" i="2"/>
  <c r="J139" i="2"/>
  <c r="G139" i="2" l="1"/>
  <c r="O139" i="2"/>
  <c r="O33" i="2"/>
  <c r="I36" i="25"/>
  <c r="L36" i="25" l="1"/>
  <c r="L152" i="2" l="1"/>
  <c r="M22" i="2"/>
  <c r="K113" i="2"/>
  <c r="L113" i="2"/>
  <c r="M113" i="2"/>
  <c r="K114" i="2"/>
  <c r="L114" i="2"/>
  <c r="M114" i="2"/>
  <c r="K115" i="2"/>
  <c r="L115" i="2"/>
  <c r="M115" i="2"/>
  <c r="K116" i="2"/>
  <c r="L116" i="2"/>
  <c r="M116" i="2"/>
  <c r="K112" i="2"/>
  <c r="L112" i="2"/>
  <c r="M112" i="2"/>
  <c r="K111" i="2"/>
  <c r="L111" i="2"/>
  <c r="M111" i="2"/>
  <c r="M109" i="2"/>
  <c r="K98" i="2"/>
  <c r="L98" i="2"/>
  <c r="M98" i="2"/>
  <c r="K99" i="2"/>
  <c r="L99" i="2"/>
  <c r="M99" i="2"/>
  <c r="K97" i="2"/>
  <c r="L97" i="2"/>
  <c r="M97" i="2"/>
  <c r="K96" i="2"/>
  <c r="L96" i="2"/>
  <c r="M96" i="2"/>
  <c r="K73" i="2"/>
  <c r="L73" i="2"/>
  <c r="M73" i="2"/>
  <c r="K55" i="2"/>
  <c r="L55" i="2"/>
  <c r="M55" i="2"/>
  <c r="K48" i="2"/>
  <c r="L48" i="2"/>
  <c r="M48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37" i="2"/>
  <c r="L37" i="2"/>
  <c r="M37" i="2"/>
  <c r="K30" i="2"/>
  <c r="L30" i="2"/>
  <c r="M30" i="2"/>
  <c r="K31" i="2"/>
  <c r="L31" i="2"/>
  <c r="M31" i="2"/>
  <c r="K32" i="2"/>
  <c r="L32" i="2"/>
  <c r="M32" i="2"/>
  <c r="K29" i="2"/>
  <c r="L29" i="2"/>
  <c r="M29" i="2"/>
  <c r="K27" i="2"/>
  <c r="L27" i="2"/>
  <c r="M27" i="2"/>
  <c r="K26" i="2"/>
  <c r="L26" i="2"/>
  <c r="M26" i="2"/>
  <c r="M9" i="2"/>
  <c r="M10" i="2"/>
  <c r="M11" i="2"/>
  <c r="M12" i="2"/>
  <c r="M13" i="2"/>
  <c r="M8" i="2"/>
  <c r="K15" i="2"/>
  <c r="L15" i="2"/>
  <c r="M15" i="2"/>
  <c r="K16" i="2"/>
  <c r="L16" i="2"/>
  <c r="M16" i="2"/>
  <c r="N16" i="2"/>
  <c r="K17" i="2"/>
  <c r="L17" i="2"/>
  <c r="M17" i="2"/>
  <c r="N17" i="2"/>
  <c r="K18" i="2"/>
  <c r="L18" i="2"/>
  <c r="M18" i="2"/>
  <c r="N18" i="2"/>
  <c r="K20" i="2"/>
  <c r="L20" i="2"/>
  <c r="M20" i="2"/>
  <c r="N20" i="2"/>
  <c r="K110" i="2" l="1"/>
  <c r="M110" i="2"/>
  <c r="M14" i="2"/>
  <c r="L110" i="2"/>
  <c r="M95" i="2"/>
  <c r="M7" i="2"/>
  <c r="I113" i="13" l="1"/>
  <c r="I99" i="13"/>
  <c r="I98" i="13"/>
  <c r="I97" i="13"/>
  <c r="I45" i="13"/>
  <c r="I43" i="13"/>
  <c r="I39" i="13"/>
  <c r="I21" i="13"/>
  <c r="I113" i="10"/>
  <c r="I100" i="10"/>
  <c r="I99" i="10"/>
  <c r="I98" i="10"/>
  <c r="I97" i="10"/>
  <c r="I43" i="10"/>
  <c r="I42" i="10"/>
  <c r="I39" i="10"/>
  <c r="I21" i="10"/>
  <c r="I103" i="9"/>
  <c r="I89" i="9"/>
  <c r="I88" i="9"/>
  <c r="I87" i="9"/>
  <c r="I38" i="9"/>
  <c r="I36" i="9"/>
  <c r="I30" i="9"/>
  <c r="I20" i="9"/>
  <c r="O146" i="2" l="1"/>
  <c r="N146" i="2"/>
  <c r="M146" i="2"/>
  <c r="L146" i="2"/>
  <c r="K146" i="2"/>
  <c r="J146" i="2"/>
  <c r="O145" i="2"/>
  <c r="N145" i="2"/>
  <c r="M145" i="2"/>
  <c r="L145" i="2"/>
  <c r="K145" i="2"/>
  <c r="J145" i="2"/>
  <c r="O144" i="2"/>
  <c r="N144" i="2"/>
  <c r="M144" i="2"/>
  <c r="L144" i="2"/>
  <c r="K144" i="2"/>
  <c r="J144" i="2"/>
  <c r="O143" i="2"/>
  <c r="N143" i="2"/>
  <c r="M143" i="2"/>
  <c r="L143" i="2"/>
  <c r="K143" i="2"/>
  <c r="J143" i="2"/>
  <c r="O141" i="2"/>
  <c r="N141" i="2"/>
  <c r="M141" i="2"/>
  <c r="L141" i="2"/>
  <c r="K141" i="2"/>
  <c r="O140" i="2"/>
  <c r="M140" i="2"/>
  <c r="L140" i="2"/>
  <c r="K140" i="2"/>
  <c r="M139" i="2"/>
  <c r="L139" i="2"/>
  <c r="K139" i="2"/>
  <c r="O138" i="2"/>
  <c r="O136" i="2"/>
  <c r="N136" i="2"/>
  <c r="M136" i="2"/>
  <c r="L136" i="2"/>
  <c r="K136" i="2"/>
  <c r="J136" i="2"/>
  <c r="O135" i="2"/>
  <c r="N135" i="2"/>
  <c r="M135" i="2"/>
  <c r="L135" i="2"/>
  <c r="K135" i="2"/>
  <c r="J135" i="2"/>
  <c r="O134" i="2"/>
  <c r="N134" i="2"/>
  <c r="M134" i="2"/>
  <c r="L134" i="2"/>
  <c r="K134" i="2"/>
  <c r="J134" i="2"/>
  <c r="O133" i="2"/>
  <c r="N133" i="2"/>
  <c r="M133" i="2"/>
  <c r="L133" i="2"/>
  <c r="K133" i="2"/>
  <c r="J133" i="2"/>
  <c r="O131" i="2"/>
  <c r="N131" i="2"/>
  <c r="M131" i="2"/>
  <c r="L131" i="2"/>
  <c r="K131" i="2"/>
  <c r="J131" i="2"/>
  <c r="O130" i="2"/>
  <c r="N130" i="2"/>
  <c r="M130" i="2"/>
  <c r="L130" i="2"/>
  <c r="K130" i="2"/>
  <c r="J130" i="2"/>
  <c r="M129" i="2"/>
  <c r="L129" i="2"/>
  <c r="K129" i="2"/>
  <c r="O126" i="2"/>
  <c r="N126" i="2"/>
  <c r="M126" i="2"/>
  <c r="L126" i="2"/>
  <c r="K126" i="2"/>
  <c r="O125" i="2"/>
  <c r="M125" i="2"/>
  <c r="L125" i="2"/>
  <c r="K125" i="2"/>
  <c r="M123" i="2"/>
  <c r="L123" i="2"/>
  <c r="K123" i="2"/>
  <c r="O122" i="2"/>
  <c r="N122" i="2"/>
  <c r="M122" i="2"/>
  <c r="L122" i="2"/>
  <c r="K122" i="2"/>
  <c r="J122" i="2"/>
  <c r="O121" i="2"/>
  <c r="N121" i="2"/>
  <c r="M121" i="2"/>
  <c r="L121" i="2"/>
  <c r="K121" i="2"/>
  <c r="J121" i="2"/>
  <c r="O120" i="2"/>
  <c r="N120" i="2"/>
  <c r="M120" i="2"/>
  <c r="L120" i="2"/>
  <c r="K120" i="2"/>
  <c r="J120" i="2"/>
  <c r="O119" i="2"/>
  <c r="N119" i="2"/>
  <c r="M119" i="2"/>
  <c r="L119" i="2"/>
  <c r="K119" i="2"/>
  <c r="J119" i="2"/>
  <c r="O118" i="2"/>
  <c r="N118" i="2"/>
  <c r="M118" i="2"/>
  <c r="L118" i="2"/>
  <c r="K118" i="2"/>
  <c r="J118" i="2"/>
  <c r="O117" i="2"/>
  <c r="N117" i="2"/>
  <c r="M117" i="2"/>
  <c r="L117" i="2"/>
  <c r="K117" i="2"/>
  <c r="J117" i="2"/>
  <c r="O114" i="2"/>
  <c r="O108" i="2"/>
  <c r="N108" i="2"/>
  <c r="M108" i="2"/>
  <c r="L108" i="2"/>
  <c r="K108" i="2"/>
  <c r="J108" i="2"/>
  <c r="G108" i="2" s="1"/>
  <c r="O107" i="2"/>
  <c r="N107" i="2"/>
  <c r="M107" i="2"/>
  <c r="L107" i="2"/>
  <c r="K107" i="2"/>
  <c r="J107" i="2"/>
  <c r="G107" i="2" s="1"/>
  <c r="O106" i="2"/>
  <c r="N106" i="2"/>
  <c r="M106" i="2"/>
  <c r="L106" i="2"/>
  <c r="K106" i="2"/>
  <c r="J106" i="2"/>
  <c r="G106" i="2" s="1"/>
  <c r="O105" i="2"/>
  <c r="N105" i="2"/>
  <c r="M105" i="2"/>
  <c r="L105" i="2"/>
  <c r="K105" i="2"/>
  <c r="J105" i="2"/>
  <c r="G105" i="2" s="1"/>
  <c r="O104" i="2"/>
  <c r="N104" i="2"/>
  <c r="M104" i="2"/>
  <c r="L104" i="2"/>
  <c r="K104" i="2"/>
  <c r="O103" i="2"/>
  <c r="N103" i="2"/>
  <c r="M103" i="2"/>
  <c r="L103" i="2"/>
  <c r="K103" i="2"/>
  <c r="J103" i="2"/>
  <c r="G103" i="2" s="1"/>
  <c r="O102" i="2"/>
  <c r="N102" i="2"/>
  <c r="M102" i="2"/>
  <c r="L102" i="2"/>
  <c r="K102" i="2"/>
  <c r="J102" i="2"/>
  <c r="G102" i="2" s="1"/>
  <c r="O101" i="2"/>
  <c r="N101" i="2"/>
  <c r="M101" i="2"/>
  <c r="L101" i="2"/>
  <c r="K101" i="2"/>
  <c r="J101" i="2"/>
  <c r="G101" i="2" s="1"/>
  <c r="N83" i="2"/>
  <c r="M83" i="2"/>
  <c r="L83" i="2"/>
  <c r="K83" i="2"/>
  <c r="N82" i="2"/>
  <c r="M82" i="2"/>
  <c r="L82" i="2"/>
  <c r="K82" i="2"/>
  <c r="N81" i="2"/>
  <c r="M81" i="2"/>
  <c r="L81" i="2"/>
  <c r="K81" i="2"/>
  <c r="N80" i="2"/>
  <c r="M80" i="2"/>
  <c r="L80" i="2"/>
  <c r="K80" i="2"/>
  <c r="N78" i="2"/>
  <c r="M78" i="2"/>
  <c r="L78" i="2"/>
  <c r="K78" i="2"/>
  <c r="M77" i="2"/>
  <c r="L77" i="2"/>
  <c r="K77" i="2"/>
  <c r="N74" i="2"/>
  <c r="M74" i="2"/>
  <c r="M72" i="2" s="1"/>
  <c r="L74" i="2"/>
  <c r="L72" i="2" s="1"/>
  <c r="L85" i="2" s="1"/>
  <c r="L153" i="2" s="1"/>
  <c r="K74" i="2"/>
  <c r="K72" i="2" s="1"/>
  <c r="N71" i="2"/>
  <c r="M71" i="2"/>
  <c r="L71" i="2"/>
  <c r="K71" i="2"/>
  <c r="N70" i="2"/>
  <c r="M70" i="2"/>
  <c r="L70" i="2"/>
  <c r="K70" i="2"/>
  <c r="N69" i="2"/>
  <c r="M69" i="2"/>
  <c r="L69" i="2"/>
  <c r="K69" i="2"/>
  <c r="N68" i="2"/>
  <c r="M68" i="2"/>
  <c r="L68" i="2"/>
  <c r="K68" i="2"/>
  <c r="N66" i="2"/>
  <c r="M66" i="2"/>
  <c r="L66" i="2"/>
  <c r="K66" i="2"/>
  <c r="N65" i="2"/>
  <c r="M65" i="2"/>
  <c r="L65" i="2"/>
  <c r="K65" i="2"/>
  <c r="N64" i="2"/>
  <c r="M64" i="2"/>
  <c r="L64" i="2"/>
  <c r="K64" i="2"/>
  <c r="N61" i="2"/>
  <c r="M61" i="2"/>
  <c r="L61" i="2"/>
  <c r="K61" i="2"/>
  <c r="M60" i="2"/>
  <c r="L60" i="2"/>
  <c r="K60" i="2"/>
  <c r="N59" i="2"/>
  <c r="M59" i="2"/>
  <c r="L59" i="2"/>
  <c r="K59" i="2"/>
  <c r="N58" i="2"/>
  <c r="M58" i="2"/>
  <c r="L58" i="2"/>
  <c r="K58" i="2"/>
  <c r="N56" i="2"/>
  <c r="M56" i="2"/>
  <c r="L56" i="2"/>
  <c r="K56" i="2"/>
  <c r="M54" i="2"/>
  <c r="L54" i="2"/>
  <c r="K54" i="2"/>
  <c r="N53" i="2"/>
  <c r="M53" i="2"/>
  <c r="L53" i="2"/>
  <c r="K53" i="2"/>
  <c r="M51" i="2"/>
  <c r="L51" i="2"/>
  <c r="K51" i="2"/>
  <c r="N50" i="2"/>
  <c r="M50" i="2"/>
  <c r="L50" i="2"/>
  <c r="K50" i="2"/>
  <c r="M49" i="2"/>
  <c r="L49" i="2"/>
  <c r="K49" i="2"/>
  <c r="N47" i="2"/>
  <c r="M47" i="2"/>
  <c r="L47" i="2"/>
  <c r="K47" i="2"/>
  <c r="M36" i="2"/>
  <c r="M35" i="2" s="1"/>
  <c r="L36" i="2"/>
  <c r="L35" i="2" s="1"/>
  <c r="K36" i="2"/>
  <c r="K35" i="2" s="1"/>
  <c r="M34" i="2"/>
  <c r="L34" i="2"/>
  <c r="K34" i="2"/>
  <c r="M33" i="2"/>
  <c r="L33" i="2"/>
  <c r="K33" i="2"/>
  <c r="N25" i="2"/>
  <c r="M25" i="2"/>
  <c r="L25" i="2"/>
  <c r="K25" i="2"/>
  <c r="N24" i="2"/>
  <c r="M24" i="2"/>
  <c r="L24" i="2"/>
  <c r="K24" i="2"/>
  <c r="N23" i="2"/>
  <c r="M23" i="2"/>
  <c r="L23" i="2"/>
  <c r="K23" i="2"/>
  <c r="I127" i="17"/>
  <c r="H127" i="17"/>
  <c r="G127" i="17"/>
  <c r="I120" i="17"/>
  <c r="H120" i="17"/>
  <c r="G120" i="17"/>
  <c r="I119" i="17"/>
  <c r="H119" i="17"/>
  <c r="G119" i="17"/>
  <c r="I118" i="17"/>
  <c r="H118" i="17"/>
  <c r="G118" i="17"/>
  <c r="H117" i="17"/>
  <c r="G117" i="17"/>
  <c r="I116" i="17"/>
  <c r="H116" i="17"/>
  <c r="G116" i="17"/>
  <c r="H115" i="17"/>
  <c r="I113" i="17"/>
  <c r="H113" i="17"/>
  <c r="G113" i="17"/>
  <c r="H103" i="17"/>
  <c r="G103" i="17"/>
  <c r="H102" i="17"/>
  <c r="G102" i="17"/>
  <c r="H101" i="17"/>
  <c r="H100" i="17"/>
  <c r="H99" i="17"/>
  <c r="H76" i="17"/>
  <c r="G76" i="17"/>
  <c r="I58" i="17"/>
  <c r="H58" i="17"/>
  <c r="G58" i="17"/>
  <c r="I51" i="17"/>
  <c r="H51" i="17"/>
  <c r="G51" i="17"/>
  <c r="H48" i="17"/>
  <c r="F45" i="2"/>
  <c r="H47" i="17"/>
  <c r="G47" i="17"/>
  <c r="H46" i="17"/>
  <c r="G46" i="17"/>
  <c r="F43" i="2"/>
  <c r="H45" i="17"/>
  <c r="G45" i="17"/>
  <c r="F42" i="2"/>
  <c r="H44" i="17"/>
  <c r="G44" i="17"/>
  <c r="F41" i="2"/>
  <c r="H43" i="17"/>
  <c r="G43" i="17"/>
  <c r="F40" i="2"/>
  <c r="H42" i="17"/>
  <c r="G42" i="17"/>
  <c r="F39" i="2"/>
  <c r="H41" i="17"/>
  <c r="G41" i="17"/>
  <c r="F37" i="2"/>
  <c r="I35" i="17"/>
  <c r="H35" i="17"/>
  <c r="G35" i="17"/>
  <c r="I34" i="17"/>
  <c r="H34" i="17"/>
  <c r="G34" i="17"/>
  <c r="I33" i="17"/>
  <c r="H33" i="17"/>
  <c r="G33" i="17"/>
  <c r="I32" i="17"/>
  <c r="H32" i="17"/>
  <c r="G32" i="17"/>
  <c r="I30" i="17"/>
  <c r="H30" i="17"/>
  <c r="G30" i="17"/>
  <c r="I29" i="17"/>
  <c r="H29" i="17"/>
  <c r="G29" i="17"/>
  <c r="H22" i="17"/>
  <c r="G12" i="17"/>
  <c r="H12" i="17"/>
  <c r="I12" i="17"/>
  <c r="G13" i="17"/>
  <c r="H13" i="17"/>
  <c r="I13" i="17"/>
  <c r="G14" i="17"/>
  <c r="H14" i="17"/>
  <c r="I14" i="17"/>
  <c r="G15" i="17"/>
  <c r="H15" i="17"/>
  <c r="I15" i="17"/>
  <c r="G11" i="17"/>
  <c r="H11" i="17"/>
  <c r="I11" i="17"/>
  <c r="H112" i="13"/>
  <c r="G112" i="13"/>
  <c r="I103" i="13"/>
  <c r="I102" i="13"/>
  <c r="H96" i="13"/>
  <c r="G96" i="13"/>
  <c r="H112" i="10"/>
  <c r="G112" i="10"/>
  <c r="H96" i="10"/>
  <c r="G96" i="10"/>
  <c r="G74" i="10"/>
  <c r="G102" i="9"/>
  <c r="H86" i="9"/>
  <c r="G86" i="9"/>
  <c r="F37" i="19" l="1"/>
  <c r="F39" i="19"/>
  <c r="F41" i="19"/>
  <c r="F43" i="19"/>
  <c r="F45" i="19"/>
  <c r="I112" i="10"/>
  <c r="F40" i="19"/>
  <c r="F42" i="19"/>
  <c r="N11" i="2"/>
  <c r="N19" i="2"/>
  <c r="N14" i="2" s="1"/>
  <c r="N29" i="2"/>
  <c r="J43" i="2"/>
  <c r="J35" i="2" s="1"/>
  <c r="N12" i="2"/>
  <c r="O12" i="2" s="1"/>
  <c r="N32" i="2"/>
  <c r="I48" i="2"/>
  <c r="N114" i="2"/>
  <c r="I115" i="2"/>
  <c r="F96" i="2"/>
  <c r="F98" i="2"/>
  <c r="J100" i="2"/>
  <c r="J114" i="2"/>
  <c r="G114" i="2" s="1"/>
  <c r="N115" i="2"/>
  <c r="I116" i="2"/>
  <c r="N8" i="2"/>
  <c r="N9" i="2"/>
  <c r="I27" i="2"/>
  <c r="N31" i="2"/>
  <c r="F97" i="2"/>
  <c r="H123" i="2"/>
  <c r="N10" i="2"/>
  <c r="I26" i="2"/>
  <c r="N30" i="2"/>
  <c r="N73" i="2"/>
  <c r="N116" i="2"/>
  <c r="I123" i="2"/>
  <c r="G43" i="2"/>
  <c r="N100" i="2"/>
  <c r="K100" i="2"/>
  <c r="K95" i="2" s="1"/>
  <c r="L100" i="2"/>
  <c r="M52" i="2"/>
  <c r="J123" i="2"/>
  <c r="K28" i="2"/>
  <c r="K19" i="2"/>
  <c r="K14" i="2" s="1"/>
  <c r="O132" i="2"/>
  <c r="M21" i="2"/>
  <c r="L46" i="2"/>
  <c r="L28" i="2"/>
  <c r="L52" i="2"/>
  <c r="I96" i="13"/>
  <c r="I96" i="10"/>
  <c r="I112" i="13"/>
  <c r="I102" i="9"/>
  <c r="I86" i="9"/>
  <c r="O142" i="2"/>
  <c r="K52" i="2"/>
  <c r="L12" i="2"/>
  <c r="L11" i="2"/>
  <c r="L9" i="2"/>
  <c r="H26" i="2"/>
  <c r="N26" i="2"/>
  <c r="O26" i="2" s="1"/>
  <c r="N37" i="2"/>
  <c r="I40" i="17"/>
  <c r="N41" i="2"/>
  <c r="N45" i="2"/>
  <c r="I48" i="17"/>
  <c r="J97" i="2"/>
  <c r="N98" i="2"/>
  <c r="I101" i="17"/>
  <c r="J99" i="2"/>
  <c r="G99" i="2" s="1"/>
  <c r="L109" i="2"/>
  <c r="J115" i="2"/>
  <c r="J116" i="2"/>
  <c r="L10" i="2"/>
  <c r="N27" i="2"/>
  <c r="H27" i="2"/>
  <c r="G26" i="2"/>
  <c r="G27" i="2"/>
  <c r="N38" i="2"/>
  <c r="N42" i="2"/>
  <c r="N48" i="2"/>
  <c r="N46" i="2" s="1"/>
  <c r="N55" i="2"/>
  <c r="J98" i="2"/>
  <c r="N99" i="2"/>
  <c r="J112" i="2"/>
  <c r="G112" i="2" s="1"/>
  <c r="J113" i="2"/>
  <c r="K8" i="2"/>
  <c r="N39" i="2"/>
  <c r="N43" i="2"/>
  <c r="I46" i="17"/>
  <c r="N96" i="2"/>
  <c r="I99" i="17"/>
  <c r="N109" i="2"/>
  <c r="K109" i="2"/>
  <c r="I115" i="17"/>
  <c r="N111" i="2"/>
  <c r="H115" i="2"/>
  <c r="H116" i="2"/>
  <c r="L8" i="2"/>
  <c r="K12" i="2"/>
  <c r="O11" i="2"/>
  <c r="K11" i="2"/>
  <c r="K10" i="2"/>
  <c r="K9" i="2"/>
  <c r="N40" i="2"/>
  <c r="N44" i="2"/>
  <c r="J96" i="2"/>
  <c r="N97" i="2"/>
  <c r="I100" i="17"/>
  <c r="J109" i="2"/>
  <c r="G109" i="2" s="1"/>
  <c r="G114" i="17"/>
  <c r="J111" i="2"/>
  <c r="N112" i="2"/>
  <c r="N113" i="2"/>
  <c r="K46" i="2"/>
  <c r="O137" i="2"/>
  <c r="M28" i="2"/>
  <c r="M46" i="2"/>
  <c r="L86" i="2"/>
  <c r="I22" i="17"/>
  <c r="H98" i="17"/>
  <c r="G98" i="17"/>
  <c r="H114" i="17"/>
  <c r="H74" i="10"/>
  <c r="I8" i="9"/>
  <c r="D18" i="22" l="1"/>
  <c r="F18" i="22"/>
  <c r="H18" i="22"/>
  <c r="J18" i="22"/>
  <c r="E18" i="22"/>
  <c r="I18" i="22"/>
  <c r="L18" i="22"/>
  <c r="N18" i="22"/>
  <c r="F93" i="19"/>
  <c r="G18" i="22"/>
  <c r="K18" i="22"/>
  <c r="M18" i="22"/>
  <c r="C18" i="22"/>
  <c r="F92" i="19"/>
  <c r="E17" i="22"/>
  <c r="G17" i="22"/>
  <c r="I17" i="22"/>
  <c r="K17" i="22"/>
  <c r="M17" i="22"/>
  <c r="D17" i="22"/>
  <c r="H17" i="22"/>
  <c r="L17" i="22"/>
  <c r="C17" i="22"/>
  <c r="F17" i="22"/>
  <c r="J17" i="22"/>
  <c r="N17" i="22"/>
  <c r="F94" i="19"/>
  <c r="E19" i="22"/>
  <c r="G19" i="22"/>
  <c r="I19" i="22"/>
  <c r="K19" i="22"/>
  <c r="M19" i="22"/>
  <c r="C19" i="22"/>
  <c r="D19" i="22"/>
  <c r="F19" i="22"/>
  <c r="H19" i="22"/>
  <c r="J19" i="22"/>
  <c r="L19" i="22"/>
  <c r="N19" i="22"/>
  <c r="G100" i="2"/>
  <c r="G123" i="2"/>
  <c r="L19" i="2"/>
  <c r="L14" i="2" s="1"/>
  <c r="I111" i="2"/>
  <c r="G116" i="2"/>
  <c r="G115" i="2"/>
  <c r="G113" i="2"/>
  <c r="G111" i="2"/>
  <c r="J95" i="2"/>
  <c r="G96" i="2"/>
  <c r="G97" i="2"/>
  <c r="G98" i="2"/>
  <c r="O55" i="2"/>
  <c r="O100" i="2"/>
  <c r="I110" i="2"/>
  <c r="L95" i="2"/>
  <c r="O9" i="2"/>
  <c r="O32" i="2"/>
  <c r="O109" i="2"/>
  <c r="O37" i="2"/>
  <c r="O97" i="2"/>
  <c r="O40" i="2"/>
  <c r="O41" i="2"/>
  <c r="O45" i="2"/>
  <c r="O96" i="2"/>
  <c r="O31" i="2"/>
  <c r="O111" i="2"/>
  <c r="N110" i="2"/>
  <c r="O43" i="2"/>
  <c r="O39" i="2"/>
  <c r="O8" i="2"/>
  <c r="O99" i="2"/>
  <c r="O38" i="2"/>
  <c r="I98" i="17"/>
  <c r="N95" i="2"/>
  <c r="O113" i="2"/>
  <c r="O98" i="2"/>
  <c r="I114" i="17"/>
  <c r="N52" i="2"/>
  <c r="H110" i="2"/>
  <c r="J110" i="2"/>
  <c r="O10" i="2"/>
  <c r="O73" i="2"/>
  <c r="O30" i="2"/>
  <c r="O72" i="2"/>
  <c r="O29" i="2"/>
  <c r="I76" i="10"/>
  <c r="G110" i="2" l="1"/>
  <c r="I74" i="10"/>
  <c r="O95" i="2"/>
  <c r="O110" i="2"/>
  <c r="F16" i="24"/>
  <c r="E16" i="24"/>
  <c r="D16" i="24"/>
  <c r="C16" i="24"/>
  <c r="G15" i="24"/>
  <c r="G14" i="24"/>
  <c r="G13" i="24"/>
  <c r="G12" i="24"/>
  <c r="G11" i="24"/>
  <c r="G10" i="24"/>
  <c r="G16" i="24" l="1"/>
  <c r="E126" i="2"/>
  <c r="E125" i="2"/>
  <c r="D143" i="2" l="1"/>
  <c r="D133" i="2"/>
  <c r="D129" i="2"/>
  <c r="G89" i="18" l="1"/>
  <c r="G80" i="18"/>
  <c r="G77" i="18"/>
  <c r="G71" i="18"/>
  <c r="G68" i="18"/>
  <c r="G65" i="18"/>
  <c r="G63" i="18"/>
  <c r="G26" i="18"/>
  <c r="G8" i="18"/>
  <c r="G14" i="18" s="1"/>
  <c r="C11" i="8" s="1"/>
  <c r="O13" i="22"/>
  <c r="H18" i="20"/>
  <c r="G18" i="20"/>
  <c r="F18" i="20"/>
  <c r="E18" i="20"/>
  <c r="D18" i="20"/>
  <c r="I17" i="20"/>
  <c r="H16" i="20"/>
  <c r="G16" i="20"/>
  <c r="F16" i="20"/>
  <c r="E16" i="20"/>
  <c r="D16" i="20"/>
  <c r="I15" i="20"/>
  <c r="H14" i="20"/>
  <c r="G14" i="20"/>
  <c r="F14" i="20"/>
  <c r="E14" i="20"/>
  <c r="D14" i="20"/>
  <c r="I13" i="20"/>
  <c r="I12" i="20"/>
  <c r="H11" i="20"/>
  <c r="G11" i="20"/>
  <c r="F11" i="20"/>
  <c r="E11" i="20"/>
  <c r="D11" i="20"/>
  <c r="I10" i="20"/>
  <c r="I9" i="20"/>
  <c r="H8" i="20"/>
  <c r="G8" i="20"/>
  <c r="F8" i="20"/>
  <c r="E8" i="20"/>
  <c r="D8" i="20"/>
  <c r="D139" i="19"/>
  <c r="C139" i="19"/>
  <c r="D134" i="19"/>
  <c r="C134" i="19"/>
  <c r="D129" i="19"/>
  <c r="C129" i="19"/>
  <c r="D125" i="19"/>
  <c r="D144" i="19" s="1"/>
  <c r="C125" i="19"/>
  <c r="D121" i="19"/>
  <c r="C121" i="19"/>
  <c r="D107" i="19"/>
  <c r="C107" i="19"/>
  <c r="D91" i="19"/>
  <c r="C91" i="19"/>
  <c r="D79" i="19"/>
  <c r="C79" i="19"/>
  <c r="D75" i="19"/>
  <c r="C75" i="19"/>
  <c r="D72" i="19"/>
  <c r="C72" i="19"/>
  <c r="D67" i="19"/>
  <c r="C67" i="19"/>
  <c r="D63" i="19"/>
  <c r="C63" i="19"/>
  <c r="C85" i="19" s="1"/>
  <c r="D57" i="19"/>
  <c r="C57" i="19"/>
  <c r="D52" i="19"/>
  <c r="C52" i="19"/>
  <c r="D46" i="19"/>
  <c r="C46" i="19"/>
  <c r="D35" i="19"/>
  <c r="C35" i="19"/>
  <c r="C28" i="19"/>
  <c r="D28" i="19"/>
  <c r="D21" i="19"/>
  <c r="C21" i="19"/>
  <c r="C14" i="19"/>
  <c r="C144" i="19" l="1"/>
  <c r="G20" i="20"/>
  <c r="F11" i="8"/>
  <c r="F8" i="2" s="1"/>
  <c r="D85" i="19"/>
  <c r="I16" i="20"/>
  <c r="G64" i="18"/>
  <c r="C124" i="19"/>
  <c r="C145" i="19" s="1"/>
  <c r="G22" i="18"/>
  <c r="G29" i="18" s="1"/>
  <c r="G76" i="18"/>
  <c r="H20" i="20"/>
  <c r="F20" i="20"/>
  <c r="I14" i="20"/>
  <c r="I11" i="20"/>
  <c r="I18" i="20"/>
  <c r="E20" i="20"/>
  <c r="D20" i="20"/>
  <c r="D62" i="19"/>
  <c r="D124" i="19"/>
  <c r="D145" i="19" s="1"/>
  <c r="I8" i="20"/>
  <c r="C62" i="19"/>
  <c r="C86" i="19" s="1"/>
  <c r="C111" i="2"/>
  <c r="C99" i="2"/>
  <c r="D98" i="2"/>
  <c r="C98" i="2"/>
  <c r="C96" i="2"/>
  <c r="E142" i="8"/>
  <c r="E76" i="2" s="1"/>
  <c r="D142" i="8"/>
  <c r="C70" i="2"/>
  <c r="C69" i="2"/>
  <c r="C66" i="2"/>
  <c r="C65" i="2"/>
  <c r="C61" i="2"/>
  <c r="C60" i="2"/>
  <c r="C51" i="2"/>
  <c r="C50" i="2"/>
  <c r="E45" i="2"/>
  <c r="C45" i="2"/>
  <c r="C43" i="2"/>
  <c r="C40" i="2"/>
  <c r="C39" i="2"/>
  <c r="E37" i="2"/>
  <c r="D37" i="2"/>
  <c r="C36" i="2"/>
  <c r="C32" i="2"/>
  <c r="C25" i="2"/>
  <c r="C24" i="2"/>
  <c r="C18" i="2"/>
  <c r="C16" i="2"/>
  <c r="C15" i="2"/>
  <c r="C12" i="2"/>
  <c r="C10" i="2"/>
  <c r="C8" i="2"/>
  <c r="D86" i="19" l="1"/>
  <c r="G83" i="18"/>
  <c r="G84" i="18" s="1"/>
  <c r="I84" i="18" s="1"/>
  <c r="C14" i="8"/>
  <c r="C12" i="8"/>
  <c r="F12" i="8" s="1"/>
  <c r="D8" i="2"/>
  <c r="D13" i="2"/>
  <c r="E18" i="2"/>
  <c r="D25" i="2"/>
  <c r="D32" i="2"/>
  <c r="D39" i="2"/>
  <c r="D96" i="2"/>
  <c r="H95" i="2"/>
  <c r="G95" i="2" s="1"/>
  <c r="C101" i="2"/>
  <c r="C105" i="2"/>
  <c r="E116" i="2"/>
  <c r="E120" i="2"/>
  <c r="D141" i="2"/>
  <c r="E13" i="2"/>
  <c r="E17" i="2"/>
  <c r="D19" i="2"/>
  <c r="F19" i="2" s="1"/>
  <c r="E22" i="2"/>
  <c r="D24" i="2"/>
  <c r="E27" i="2"/>
  <c r="D31" i="2"/>
  <c r="E32" i="2"/>
  <c r="D34" i="2"/>
  <c r="D38" i="2"/>
  <c r="E39" i="2"/>
  <c r="D41" i="2"/>
  <c r="D44" i="2"/>
  <c r="E48" i="2"/>
  <c r="D51" i="2"/>
  <c r="D55" i="2"/>
  <c r="D58" i="2"/>
  <c r="D69" i="2"/>
  <c r="E70" i="2"/>
  <c r="D77" i="2"/>
  <c r="D80" i="2"/>
  <c r="E96" i="2"/>
  <c r="E99" i="2"/>
  <c r="D101" i="2"/>
  <c r="E102" i="2"/>
  <c r="D105" i="2"/>
  <c r="E106" i="2"/>
  <c r="D109" i="2"/>
  <c r="E111" i="2"/>
  <c r="C113" i="2"/>
  <c r="D114" i="2"/>
  <c r="E115" i="2"/>
  <c r="C117" i="2"/>
  <c r="D118" i="2"/>
  <c r="E119" i="2"/>
  <c r="C121" i="2"/>
  <c r="D122" i="2"/>
  <c r="E123" i="2"/>
  <c r="D130" i="2"/>
  <c r="E131" i="2"/>
  <c r="E11" i="2"/>
  <c r="D17" i="2"/>
  <c r="E42" i="2"/>
  <c r="D48" i="2"/>
  <c r="E66" i="2"/>
  <c r="E74" i="2"/>
  <c r="E112" i="2"/>
  <c r="D115" i="2"/>
  <c r="C118" i="2"/>
  <c r="C122" i="2"/>
  <c r="C130" i="2"/>
  <c r="C135" i="2"/>
  <c r="D146" i="2"/>
  <c r="D10" i="2"/>
  <c r="D9" i="2"/>
  <c r="E10" i="2"/>
  <c r="D12" i="2"/>
  <c r="D16" i="2"/>
  <c r="D20" i="2"/>
  <c r="D23" i="2"/>
  <c r="E24" i="2"/>
  <c r="D26" i="2"/>
  <c r="D29" i="2"/>
  <c r="E31" i="2"/>
  <c r="E34" i="2"/>
  <c r="E41" i="2"/>
  <c r="D43" i="2"/>
  <c r="D47" i="2"/>
  <c r="D50" i="2"/>
  <c r="E51" i="2"/>
  <c r="D54" i="2"/>
  <c r="E58" i="2"/>
  <c r="D61" i="2"/>
  <c r="E64" i="2"/>
  <c r="E69" i="2"/>
  <c r="D71" i="2"/>
  <c r="E80" i="2"/>
  <c r="D97" i="2"/>
  <c r="E98" i="2"/>
  <c r="E101" i="2"/>
  <c r="C103" i="2"/>
  <c r="D104" i="2"/>
  <c r="E105" i="2"/>
  <c r="C107" i="2"/>
  <c r="D108" i="2"/>
  <c r="E109" i="2"/>
  <c r="D113" i="2"/>
  <c r="E114" i="2"/>
  <c r="E118" i="2"/>
  <c r="E122" i="2"/>
  <c r="C126" i="2"/>
  <c r="D134" i="2"/>
  <c r="E140" i="2"/>
  <c r="D144" i="2"/>
  <c r="E15" i="2"/>
  <c r="D22" i="2"/>
  <c r="D21" i="2" s="1"/>
  <c r="D27" i="2"/>
  <c r="E30" i="2"/>
  <c r="D36" i="2"/>
  <c r="E40" i="2"/>
  <c r="D45" i="2"/>
  <c r="E53" i="2"/>
  <c r="E56" i="2"/>
  <c r="D65" i="2"/>
  <c r="D70" i="2"/>
  <c r="D99" i="2"/>
  <c r="C109" i="2"/>
  <c r="C114" i="2"/>
  <c r="D119" i="2"/>
  <c r="D123" i="2"/>
  <c r="D131" i="2"/>
  <c r="D136" i="2"/>
  <c r="C145" i="2"/>
  <c r="E9" i="2"/>
  <c r="D15" i="2"/>
  <c r="F15" i="2" s="1"/>
  <c r="E16" i="2"/>
  <c r="D18" i="2"/>
  <c r="E20" i="2"/>
  <c r="E23" i="2"/>
  <c r="E26" i="2"/>
  <c r="D30" i="2"/>
  <c r="D33" i="2"/>
  <c r="D40" i="2"/>
  <c r="D42" i="2"/>
  <c r="E43" i="2"/>
  <c r="E47" i="2"/>
  <c r="D53" i="2"/>
  <c r="D56" i="2"/>
  <c r="D60" i="2"/>
  <c r="E61" i="2"/>
  <c r="D66" i="2"/>
  <c r="D74" i="2"/>
  <c r="D72" i="2" s="1"/>
  <c r="D78" i="2"/>
  <c r="E97" i="2"/>
  <c r="C102" i="2"/>
  <c r="D103" i="2"/>
  <c r="E104" i="2"/>
  <c r="C106" i="2"/>
  <c r="D107" i="2"/>
  <c r="E108" i="2"/>
  <c r="D112" i="2"/>
  <c r="E113" i="2"/>
  <c r="C115" i="2"/>
  <c r="D116" i="2"/>
  <c r="E117" i="2"/>
  <c r="C119" i="2"/>
  <c r="D120" i="2"/>
  <c r="E121" i="2"/>
  <c r="C123" i="2"/>
  <c r="E134" i="2"/>
  <c r="C136" i="2"/>
  <c r="C141" i="2"/>
  <c r="E144" i="2"/>
  <c r="C146" i="2"/>
  <c r="G85" i="18"/>
  <c r="D138" i="2"/>
  <c r="D137" i="2" s="1"/>
  <c r="D147" i="2" s="1"/>
  <c r="D76" i="2"/>
  <c r="D141" i="8"/>
  <c r="D151" i="8" s="1"/>
  <c r="E139" i="2"/>
  <c r="E138" i="2"/>
  <c r="E141" i="8"/>
  <c r="E151" i="8" s="1"/>
  <c r="E152" i="8" s="1"/>
  <c r="D100" i="2"/>
  <c r="D11" i="2"/>
  <c r="E12" i="2"/>
  <c r="C31" i="2"/>
  <c r="C134" i="2"/>
  <c r="E136" i="2"/>
  <c r="E141" i="2"/>
  <c r="D145" i="2"/>
  <c r="C17" i="2"/>
  <c r="E36" i="2"/>
  <c r="C42" i="2"/>
  <c r="C47" i="2"/>
  <c r="C56" i="2"/>
  <c r="D64" i="2"/>
  <c r="D63" i="2" s="1"/>
  <c r="E65" i="2"/>
  <c r="C131" i="2"/>
  <c r="C22" i="2"/>
  <c r="E33" i="2"/>
  <c r="C104" i="2"/>
  <c r="C108" i="2"/>
  <c r="C144" i="2"/>
  <c r="E25" i="2"/>
  <c r="E100" i="2"/>
  <c r="D102" i="2"/>
  <c r="E103" i="2"/>
  <c r="D106" i="2"/>
  <c r="E107" i="2"/>
  <c r="E8" i="2"/>
  <c r="C26" i="2"/>
  <c r="E68" i="2"/>
  <c r="D135" i="2"/>
  <c r="E146" i="2"/>
  <c r="C9" i="2"/>
  <c r="C13" i="2"/>
  <c r="C30" i="2"/>
  <c r="C34" i="2"/>
  <c r="C48" i="2"/>
  <c r="D49" i="2"/>
  <c r="E50" i="2"/>
  <c r="C58" i="2"/>
  <c r="D59" i="2"/>
  <c r="E60" i="2"/>
  <c r="C74" i="2"/>
  <c r="C80" i="2"/>
  <c r="C112" i="2"/>
  <c r="C116" i="2"/>
  <c r="D117" i="2"/>
  <c r="C120" i="2"/>
  <c r="D121" i="2"/>
  <c r="E130" i="2"/>
  <c r="E135" i="2"/>
  <c r="E145" i="2"/>
  <c r="C23" i="2"/>
  <c r="C20" i="2"/>
  <c r="I20" i="20"/>
  <c r="C41" i="2"/>
  <c r="C37" i="2"/>
  <c r="C97" i="2"/>
  <c r="C98" i="17"/>
  <c r="E137" i="2" l="1"/>
  <c r="F19" i="19"/>
  <c r="F55" i="19"/>
  <c r="D75" i="2"/>
  <c r="D85" i="2" s="1"/>
  <c r="D95" i="2"/>
  <c r="D35" i="2"/>
  <c r="E72" i="2"/>
  <c r="D46" i="2"/>
  <c r="F14" i="8"/>
  <c r="C10" i="8"/>
  <c r="C11" i="2"/>
  <c r="D153" i="2" l="1"/>
  <c r="F10" i="8"/>
  <c r="F65" i="8" s="1"/>
  <c r="F89" i="8" s="1"/>
  <c r="C65" i="8"/>
  <c r="C89" i="8" s="1"/>
  <c r="F148" i="13" l="1"/>
  <c r="F147" i="13"/>
  <c r="F146" i="13"/>
  <c r="F145" i="13"/>
  <c r="E144" i="13"/>
  <c r="C144" i="13"/>
  <c r="F143" i="13"/>
  <c r="G143" i="13" s="1"/>
  <c r="H143" i="13" s="1"/>
  <c r="I143" i="13" s="1"/>
  <c r="F142" i="13"/>
  <c r="F141" i="13"/>
  <c r="F140" i="13"/>
  <c r="E139" i="13"/>
  <c r="C139" i="13"/>
  <c r="F138" i="13"/>
  <c r="F137" i="13"/>
  <c r="F136" i="13"/>
  <c r="F135" i="13"/>
  <c r="E134" i="13"/>
  <c r="C134" i="13"/>
  <c r="F133" i="13"/>
  <c r="F132" i="13"/>
  <c r="F131" i="13"/>
  <c r="E130" i="13"/>
  <c r="C130" i="13"/>
  <c r="F128" i="13"/>
  <c r="F127" i="13"/>
  <c r="E126" i="13"/>
  <c r="C126" i="13"/>
  <c r="F125" i="13"/>
  <c r="F124" i="13"/>
  <c r="F123" i="13"/>
  <c r="F122" i="13"/>
  <c r="G122" i="13" s="1"/>
  <c r="H122" i="13" s="1"/>
  <c r="I122" i="13" s="1"/>
  <c r="F121" i="13"/>
  <c r="F120" i="13"/>
  <c r="F119" i="13"/>
  <c r="F118" i="13"/>
  <c r="F117" i="13"/>
  <c r="F116" i="13"/>
  <c r="F115" i="13"/>
  <c r="F114" i="13"/>
  <c r="E112" i="13"/>
  <c r="F111" i="13"/>
  <c r="F110" i="13"/>
  <c r="F109" i="13"/>
  <c r="F108" i="13"/>
  <c r="G108" i="13" s="1"/>
  <c r="H108" i="13" s="1"/>
  <c r="I108" i="13" s="1"/>
  <c r="F107" i="13"/>
  <c r="F106" i="13"/>
  <c r="F105" i="13"/>
  <c r="F104" i="13"/>
  <c r="G104" i="13" s="1"/>
  <c r="H104" i="13" s="1"/>
  <c r="I104" i="13" s="1"/>
  <c r="E96" i="13"/>
  <c r="F85" i="13"/>
  <c r="F84" i="13"/>
  <c r="F83" i="13"/>
  <c r="F82" i="13"/>
  <c r="E81" i="13"/>
  <c r="F80" i="13"/>
  <c r="F79" i="13"/>
  <c r="F78" i="13"/>
  <c r="E77" i="13"/>
  <c r="F76" i="13"/>
  <c r="F74" i="13" s="1"/>
  <c r="E74" i="13"/>
  <c r="F73" i="13"/>
  <c r="G73" i="13" s="1"/>
  <c r="H73" i="13" s="1"/>
  <c r="I73" i="13" s="1"/>
  <c r="F72" i="13"/>
  <c r="F71" i="13"/>
  <c r="F70" i="13"/>
  <c r="E69" i="13"/>
  <c r="F68" i="13"/>
  <c r="F67" i="13"/>
  <c r="F66" i="13"/>
  <c r="E65" i="13"/>
  <c r="F63" i="13"/>
  <c r="F62" i="13"/>
  <c r="F61" i="13"/>
  <c r="F60" i="13"/>
  <c r="E59" i="13"/>
  <c r="F58" i="13"/>
  <c r="F57" i="13"/>
  <c r="F56" i="13"/>
  <c r="F55" i="13"/>
  <c r="E54" i="13"/>
  <c r="F53" i="13"/>
  <c r="F52" i="13"/>
  <c r="F51" i="13"/>
  <c r="F50" i="13"/>
  <c r="F49" i="13"/>
  <c r="E48" i="13"/>
  <c r="F38" i="13"/>
  <c r="E37" i="13"/>
  <c r="F36" i="13"/>
  <c r="F35" i="13"/>
  <c r="F34" i="13"/>
  <c r="F33" i="13"/>
  <c r="F32" i="13"/>
  <c r="E31" i="13"/>
  <c r="F31" i="13" s="1"/>
  <c r="F29" i="13"/>
  <c r="F28" i="13"/>
  <c r="F27" i="13"/>
  <c r="F26" i="13"/>
  <c r="F25" i="13"/>
  <c r="F24" i="13"/>
  <c r="E23" i="13"/>
  <c r="F22" i="13"/>
  <c r="F20" i="13"/>
  <c r="G20" i="13" s="1"/>
  <c r="H20" i="13" s="1"/>
  <c r="I20" i="13" s="1"/>
  <c r="F19" i="13"/>
  <c r="F18" i="13"/>
  <c r="F17" i="13"/>
  <c r="E16" i="13"/>
  <c r="F15" i="13"/>
  <c r="F14" i="13"/>
  <c r="F13" i="13"/>
  <c r="F12" i="13"/>
  <c r="F11" i="13"/>
  <c r="F10" i="13"/>
  <c r="E9" i="13"/>
  <c r="C9" i="13"/>
  <c r="F148" i="10"/>
  <c r="F147" i="10"/>
  <c r="F146" i="10"/>
  <c r="F145" i="10"/>
  <c r="E144" i="10"/>
  <c r="C144" i="10"/>
  <c r="F143" i="10"/>
  <c r="F142" i="10"/>
  <c r="F141" i="10"/>
  <c r="F140" i="10"/>
  <c r="E139" i="10"/>
  <c r="C139" i="10"/>
  <c r="F138" i="10"/>
  <c r="F137" i="10"/>
  <c r="F136" i="10"/>
  <c r="F135" i="10"/>
  <c r="E134" i="10"/>
  <c r="C134" i="10"/>
  <c r="F133" i="10"/>
  <c r="F132" i="10"/>
  <c r="F131" i="10"/>
  <c r="E130" i="10"/>
  <c r="C130" i="10"/>
  <c r="F128" i="10"/>
  <c r="F127" i="10"/>
  <c r="E126" i="10"/>
  <c r="C126" i="10"/>
  <c r="F125" i="10"/>
  <c r="F124" i="10"/>
  <c r="F123" i="10"/>
  <c r="F122" i="10"/>
  <c r="F121" i="10"/>
  <c r="F120" i="10"/>
  <c r="F119" i="10"/>
  <c r="F118" i="10"/>
  <c r="F117" i="10"/>
  <c r="F116" i="10"/>
  <c r="F115" i="10"/>
  <c r="E112" i="10"/>
  <c r="C112" i="10"/>
  <c r="F111" i="10"/>
  <c r="F110" i="10"/>
  <c r="F109" i="10"/>
  <c r="F108" i="10"/>
  <c r="F107" i="10"/>
  <c r="F106" i="10"/>
  <c r="F105" i="10"/>
  <c r="F104" i="10"/>
  <c r="F103" i="10"/>
  <c r="F102" i="10"/>
  <c r="F101" i="10"/>
  <c r="E96" i="10"/>
  <c r="C96" i="10"/>
  <c r="F85" i="10"/>
  <c r="F84" i="10"/>
  <c r="F83" i="10"/>
  <c r="F82" i="10"/>
  <c r="E81" i="10"/>
  <c r="C81" i="10"/>
  <c r="F80" i="10"/>
  <c r="F79" i="10"/>
  <c r="F78" i="10"/>
  <c r="E77" i="10"/>
  <c r="C77" i="10"/>
  <c r="F74" i="10"/>
  <c r="E74" i="10"/>
  <c r="C74" i="10"/>
  <c r="F73" i="10"/>
  <c r="G73" i="10" s="1"/>
  <c r="H73" i="10" s="1"/>
  <c r="I73" i="10" s="1"/>
  <c r="F72" i="10"/>
  <c r="F71" i="10"/>
  <c r="F70" i="10"/>
  <c r="E69" i="10"/>
  <c r="C69" i="10"/>
  <c r="F68" i="10"/>
  <c r="F67" i="10"/>
  <c r="F66" i="10"/>
  <c r="E65" i="10"/>
  <c r="C65" i="10"/>
  <c r="F63" i="10"/>
  <c r="F62" i="10"/>
  <c r="F61" i="10"/>
  <c r="G61" i="10" s="1"/>
  <c r="H61" i="10" s="1"/>
  <c r="I61" i="10" s="1"/>
  <c r="F60" i="10"/>
  <c r="E59" i="10"/>
  <c r="C59" i="10"/>
  <c r="F58" i="10"/>
  <c r="F57" i="10"/>
  <c r="F56" i="10"/>
  <c r="G56" i="10" s="1"/>
  <c r="H56" i="10" s="1"/>
  <c r="I56" i="10" s="1"/>
  <c r="F55" i="10"/>
  <c r="E54" i="10"/>
  <c r="C54" i="10"/>
  <c r="F53" i="10"/>
  <c r="F52" i="10"/>
  <c r="F51" i="10"/>
  <c r="F50" i="10"/>
  <c r="F49" i="10"/>
  <c r="E48" i="10"/>
  <c r="C48" i="10"/>
  <c r="F38" i="10"/>
  <c r="G38" i="10" s="1"/>
  <c r="E37" i="10"/>
  <c r="C37" i="10"/>
  <c r="F36" i="10"/>
  <c r="F35" i="10"/>
  <c r="F34" i="10"/>
  <c r="F33" i="10"/>
  <c r="F32" i="10"/>
  <c r="E31" i="10"/>
  <c r="E30" i="10" s="1"/>
  <c r="C31" i="10"/>
  <c r="F29" i="10"/>
  <c r="F28" i="10"/>
  <c r="F27" i="10"/>
  <c r="F26" i="10"/>
  <c r="F25" i="10"/>
  <c r="F24" i="10"/>
  <c r="E23" i="10"/>
  <c r="C23" i="10"/>
  <c r="F22" i="10"/>
  <c r="F20" i="10"/>
  <c r="F19" i="10"/>
  <c r="G19" i="10" s="1"/>
  <c r="H19" i="10" s="1"/>
  <c r="I19" i="10" s="1"/>
  <c r="F18" i="10"/>
  <c r="F17" i="10"/>
  <c r="E16" i="10"/>
  <c r="F15" i="10"/>
  <c r="F14" i="10"/>
  <c r="F13" i="10"/>
  <c r="F12" i="10"/>
  <c r="F11" i="10"/>
  <c r="F10" i="10"/>
  <c r="E9" i="10"/>
  <c r="C9" i="10"/>
  <c r="F138" i="9"/>
  <c r="F150" i="17" s="1"/>
  <c r="F137" i="9"/>
  <c r="F149" i="17" s="1"/>
  <c r="F136" i="9"/>
  <c r="F148" i="17" s="1"/>
  <c r="F135" i="9"/>
  <c r="F147" i="17" s="1"/>
  <c r="E134" i="9"/>
  <c r="E146" i="17" s="1"/>
  <c r="C134" i="9"/>
  <c r="C146" i="17" s="1"/>
  <c r="F133" i="9"/>
  <c r="F145" i="17" s="1"/>
  <c r="F132" i="9"/>
  <c r="F144" i="17" s="1"/>
  <c r="F131" i="9"/>
  <c r="F143" i="17" s="1"/>
  <c r="F130" i="9"/>
  <c r="F142" i="17" s="1"/>
  <c r="E129" i="9"/>
  <c r="E141" i="17" s="1"/>
  <c r="C129" i="9"/>
  <c r="C141" i="17" s="1"/>
  <c r="F128" i="9"/>
  <c r="F140" i="17" s="1"/>
  <c r="F127" i="9"/>
  <c r="F139" i="17" s="1"/>
  <c r="F126" i="9"/>
  <c r="F138" i="17" s="1"/>
  <c r="F125" i="9"/>
  <c r="F137" i="17" s="1"/>
  <c r="E124" i="9"/>
  <c r="E136" i="17" s="1"/>
  <c r="C124" i="9"/>
  <c r="C136" i="17" s="1"/>
  <c r="F123" i="9"/>
  <c r="F135" i="17" s="1"/>
  <c r="F122" i="9"/>
  <c r="F134" i="17" s="1"/>
  <c r="F121" i="9"/>
  <c r="F133" i="17" s="1"/>
  <c r="E120" i="9"/>
  <c r="E132" i="17" s="1"/>
  <c r="C120" i="9"/>
  <c r="C132" i="17" s="1"/>
  <c r="F118" i="9"/>
  <c r="F130" i="17" s="1"/>
  <c r="F117" i="9"/>
  <c r="F129" i="17" s="1"/>
  <c r="E116" i="9"/>
  <c r="E128" i="17" s="1"/>
  <c r="C116" i="9"/>
  <c r="C128" i="17" s="1"/>
  <c r="F115" i="9"/>
  <c r="F127" i="17" s="1"/>
  <c r="F114" i="9"/>
  <c r="F126" i="17" s="1"/>
  <c r="F113" i="9"/>
  <c r="F125" i="17" s="1"/>
  <c r="F112" i="9"/>
  <c r="F124" i="17" s="1"/>
  <c r="F111" i="9"/>
  <c r="F123" i="17" s="1"/>
  <c r="F110" i="9"/>
  <c r="F122" i="17" s="1"/>
  <c r="F109" i="9"/>
  <c r="F121" i="17" s="1"/>
  <c r="F108" i="9"/>
  <c r="F120" i="17" s="1"/>
  <c r="F107" i="9"/>
  <c r="F119" i="17" s="1"/>
  <c r="F106" i="9"/>
  <c r="F118" i="17" s="1"/>
  <c r="C102" i="9"/>
  <c r="C114" i="17" s="1"/>
  <c r="F101" i="9"/>
  <c r="F113" i="17" s="1"/>
  <c r="F100" i="9"/>
  <c r="F112" i="17" s="1"/>
  <c r="F99" i="9"/>
  <c r="F111" i="17" s="1"/>
  <c r="F98" i="9"/>
  <c r="F110" i="17" s="1"/>
  <c r="F97" i="9"/>
  <c r="F109" i="17" s="1"/>
  <c r="F96" i="9"/>
  <c r="F108" i="17" s="1"/>
  <c r="F95" i="9"/>
  <c r="F107" i="17" s="1"/>
  <c r="F94" i="9"/>
  <c r="F106" i="17" s="1"/>
  <c r="F93" i="9"/>
  <c r="F105" i="17" s="1"/>
  <c r="F92" i="9"/>
  <c r="F104" i="17" s="1"/>
  <c r="E86" i="9"/>
  <c r="C86" i="9"/>
  <c r="C88" i="17" s="1"/>
  <c r="F76" i="9"/>
  <c r="F75" i="9"/>
  <c r="F74" i="9"/>
  <c r="F73" i="9"/>
  <c r="E72" i="9"/>
  <c r="E74" i="17" s="1"/>
  <c r="E71" i="2" s="1"/>
  <c r="C72" i="9"/>
  <c r="C74" i="17" s="1"/>
  <c r="F71" i="9"/>
  <c r="F70" i="9"/>
  <c r="F67" i="9"/>
  <c r="C65" i="9"/>
  <c r="C75" i="17" s="1"/>
  <c r="C73" i="2" s="1"/>
  <c r="F64" i="9"/>
  <c r="F63" i="9"/>
  <c r="F62" i="9"/>
  <c r="F61" i="9"/>
  <c r="E60" i="9"/>
  <c r="E62" i="17" s="1"/>
  <c r="E59" i="2" s="1"/>
  <c r="C60" i="9"/>
  <c r="C62" i="17" s="1"/>
  <c r="F59" i="9"/>
  <c r="F58" i="9"/>
  <c r="F57" i="9"/>
  <c r="E56" i="9"/>
  <c r="E58" i="17" s="1"/>
  <c r="E55" i="2" s="1"/>
  <c r="C56" i="9"/>
  <c r="C58" i="17" s="1"/>
  <c r="F54" i="9"/>
  <c r="F53" i="9"/>
  <c r="F52" i="9"/>
  <c r="F51" i="9"/>
  <c r="E50" i="9"/>
  <c r="E52" i="17" s="1"/>
  <c r="E49" i="2" s="1"/>
  <c r="E46" i="2" s="1"/>
  <c r="C50" i="9"/>
  <c r="C52" i="17" s="1"/>
  <c r="F49" i="9"/>
  <c r="F48" i="9"/>
  <c r="F47" i="9"/>
  <c r="F46" i="9"/>
  <c r="E45" i="9"/>
  <c r="E47" i="17" s="1"/>
  <c r="E44" i="2" s="1"/>
  <c r="C45" i="9"/>
  <c r="C47" i="17" s="1"/>
  <c r="F44" i="9"/>
  <c r="F43" i="9"/>
  <c r="F42" i="9"/>
  <c r="F41" i="9"/>
  <c r="F40" i="9"/>
  <c r="E39" i="9"/>
  <c r="E41" i="17" s="1"/>
  <c r="E38" i="2" s="1"/>
  <c r="C39" i="9"/>
  <c r="C41" i="17" s="1"/>
  <c r="F29" i="9"/>
  <c r="F27" i="9"/>
  <c r="F26" i="9"/>
  <c r="F25" i="9"/>
  <c r="F24" i="9"/>
  <c r="F23" i="9"/>
  <c r="E22" i="9"/>
  <c r="E24" i="17" s="1"/>
  <c r="C22" i="9"/>
  <c r="C24" i="17" s="1"/>
  <c r="F21" i="9"/>
  <c r="F19" i="9"/>
  <c r="F18" i="9"/>
  <c r="F17" i="9"/>
  <c r="F16" i="9"/>
  <c r="F14" i="9"/>
  <c r="F13" i="9"/>
  <c r="F12" i="9"/>
  <c r="F11" i="9"/>
  <c r="F10" i="9"/>
  <c r="F9" i="9"/>
  <c r="E8" i="9"/>
  <c r="C8" i="9"/>
  <c r="C25" i="4"/>
  <c r="C19" i="4"/>
  <c r="C25" i="3"/>
  <c r="F84" i="2"/>
  <c r="F58" i="17" l="1"/>
  <c r="E30" i="13"/>
  <c r="E35" i="2"/>
  <c r="F59" i="10"/>
  <c r="E55" i="9"/>
  <c r="E57" i="17" s="1"/>
  <c r="E54" i="2" s="1"/>
  <c r="E10" i="17"/>
  <c r="F47" i="17"/>
  <c r="F44" i="2" s="1"/>
  <c r="C44" i="2"/>
  <c r="F52" i="17"/>
  <c r="F49" i="2" s="1"/>
  <c r="C49" i="2"/>
  <c r="C46" i="2" s="1"/>
  <c r="F84" i="19"/>
  <c r="C30" i="17"/>
  <c r="F30" i="17" s="1"/>
  <c r="C38" i="17"/>
  <c r="F38" i="17" s="1"/>
  <c r="F41" i="17"/>
  <c r="F38" i="2" s="1"/>
  <c r="C38" i="2"/>
  <c r="C35" i="2" s="1"/>
  <c r="F62" i="17"/>
  <c r="C59" i="2"/>
  <c r="F67" i="17"/>
  <c r="C64" i="2"/>
  <c r="C63" i="2" s="1"/>
  <c r="F74" i="17"/>
  <c r="F31" i="10"/>
  <c r="F30" i="10" s="1"/>
  <c r="F69" i="10"/>
  <c r="C149" i="13"/>
  <c r="F24" i="17"/>
  <c r="C10" i="17"/>
  <c r="F10" i="17" s="1"/>
  <c r="C55" i="9"/>
  <c r="F59" i="2"/>
  <c r="F13" i="2"/>
  <c r="F33" i="19"/>
  <c r="F25" i="2"/>
  <c r="F123" i="2"/>
  <c r="F112" i="2"/>
  <c r="F129" i="9"/>
  <c r="F141" i="17" s="1"/>
  <c r="C30" i="10"/>
  <c r="F77" i="13"/>
  <c r="F77" i="10"/>
  <c r="F28" i="9"/>
  <c r="F65" i="9"/>
  <c r="F75" i="17" s="1"/>
  <c r="F73" i="2" s="1"/>
  <c r="E87" i="10"/>
  <c r="C149" i="10"/>
  <c r="E64" i="13"/>
  <c r="F23" i="13"/>
  <c r="E87" i="13"/>
  <c r="F102" i="9"/>
  <c r="F114" i="17" s="1"/>
  <c r="F56" i="9"/>
  <c r="C31" i="4"/>
  <c r="F8" i="9"/>
  <c r="C119" i="9"/>
  <c r="C131" i="17" s="1"/>
  <c r="F30" i="13"/>
  <c r="F100" i="2"/>
  <c r="I95" i="2"/>
  <c r="C139" i="9"/>
  <c r="C151" i="17" s="1"/>
  <c r="G14" i="9"/>
  <c r="G16" i="9"/>
  <c r="F17" i="2"/>
  <c r="G18" i="9"/>
  <c r="F20" i="2"/>
  <c r="G21" i="9"/>
  <c r="G26" i="9"/>
  <c r="G29" i="9"/>
  <c r="G43" i="9"/>
  <c r="F45" i="9"/>
  <c r="G46" i="9"/>
  <c r="F50" i="9"/>
  <c r="G51" i="9"/>
  <c r="F60" i="2"/>
  <c r="G53" i="9"/>
  <c r="H53" i="9" s="1"/>
  <c r="F65" i="2"/>
  <c r="G58" i="9"/>
  <c r="F60" i="9"/>
  <c r="G61" i="9"/>
  <c r="H61" i="9" s="1"/>
  <c r="F70" i="2"/>
  <c r="G63" i="9"/>
  <c r="H63" i="9" s="1"/>
  <c r="G71" i="9"/>
  <c r="G73" i="9"/>
  <c r="G75" i="9"/>
  <c r="G93" i="9"/>
  <c r="G95" i="9"/>
  <c r="G97" i="9"/>
  <c r="G99" i="9"/>
  <c r="G109" i="9"/>
  <c r="H109" i="9" s="1"/>
  <c r="G111" i="9"/>
  <c r="H111" i="9" s="1"/>
  <c r="G113" i="9"/>
  <c r="H113" i="9" s="1"/>
  <c r="G118" i="9"/>
  <c r="H118" i="9" s="1"/>
  <c r="G122" i="9"/>
  <c r="G125" i="9"/>
  <c r="F124" i="9"/>
  <c r="F136" i="17" s="1"/>
  <c r="G127" i="9"/>
  <c r="G131" i="9"/>
  <c r="G133" i="9"/>
  <c r="G136" i="9"/>
  <c r="H136" i="9" s="1"/>
  <c r="G138" i="9"/>
  <c r="H138" i="9" s="1"/>
  <c r="G18" i="10"/>
  <c r="H18" i="10" s="1"/>
  <c r="I18" i="10" s="1"/>
  <c r="G20" i="10"/>
  <c r="H20" i="10"/>
  <c r="I20" i="10" s="1"/>
  <c r="G24" i="10"/>
  <c r="G26" i="10"/>
  <c r="H26" i="10" s="1"/>
  <c r="I26" i="10" s="1"/>
  <c r="G35" i="10"/>
  <c r="H38" i="10"/>
  <c r="G37" i="10"/>
  <c r="G52" i="10"/>
  <c r="H52" i="10" s="1"/>
  <c r="G55" i="10"/>
  <c r="G54" i="10" s="1"/>
  <c r="F54" i="10"/>
  <c r="G63" i="10"/>
  <c r="H63" i="10" s="1"/>
  <c r="G67" i="10"/>
  <c r="H67" i="10" s="1"/>
  <c r="I67" i="10" s="1"/>
  <c r="G71" i="10"/>
  <c r="H71" i="10" s="1"/>
  <c r="G79" i="10"/>
  <c r="H79" i="10" s="1"/>
  <c r="F81" i="10"/>
  <c r="G82" i="10"/>
  <c r="H82" i="10" s="1"/>
  <c r="G84" i="10"/>
  <c r="H84" i="10" s="1"/>
  <c r="I84" i="10"/>
  <c r="G102" i="10"/>
  <c r="H102" i="10" s="1"/>
  <c r="I102" i="10" s="1"/>
  <c r="G104" i="10"/>
  <c r="H104" i="10"/>
  <c r="I104" i="10" s="1"/>
  <c r="G106" i="10"/>
  <c r="H106" i="10" s="1"/>
  <c r="I106" i="10" s="1"/>
  <c r="G108" i="10"/>
  <c r="H108" i="10" s="1"/>
  <c r="I108" i="10" s="1"/>
  <c r="G110" i="10"/>
  <c r="H110" i="10" s="1"/>
  <c r="I110" i="10" s="1"/>
  <c r="F113" i="2"/>
  <c r="G119" i="10"/>
  <c r="H119" i="10" s="1"/>
  <c r="I119" i="10" s="1"/>
  <c r="G121" i="10"/>
  <c r="H121" i="10" s="1"/>
  <c r="I121" i="10" s="1"/>
  <c r="G123" i="10"/>
  <c r="H123" i="10" s="1"/>
  <c r="I123" i="10" s="1"/>
  <c r="G127" i="10"/>
  <c r="G131" i="10"/>
  <c r="F130" i="10"/>
  <c r="G133" i="10"/>
  <c r="G136" i="10"/>
  <c r="H136" i="10" s="1"/>
  <c r="G138" i="10"/>
  <c r="H138" i="10" s="1"/>
  <c r="I138" i="10" s="1"/>
  <c r="G141" i="10"/>
  <c r="H141" i="10" s="1"/>
  <c r="I141" i="10" s="1"/>
  <c r="G143" i="10"/>
  <c r="H143" i="10" s="1"/>
  <c r="G146" i="10"/>
  <c r="H146" i="10" s="1"/>
  <c r="I146" i="10" s="1"/>
  <c r="G148" i="10"/>
  <c r="H148" i="10" s="1"/>
  <c r="G15" i="13"/>
  <c r="G18" i="13"/>
  <c r="G25" i="13"/>
  <c r="H25" i="13" s="1"/>
  <c r="G27" i="13"/>
  <c r="G36" i="13"/>
  <c r="H36" i="13" s="1"/>
  <c r="G49" i="13"/>
  <c r="F48" i="13"/>
  <c r="G51" i="13"/>
  <c r="H51" i="13" s="1"/>
  <c r="G53" i="13"/>
  <c r="H53" i="13" s="1"/>
  <c r="I53" i="13" s="1"/>
  <c r="G56" i="13"/>
  <c r="H56" i="13" s="1"/>
  <c r="I56" i="13" s="1"/>
  <c r="G58" i="13"/>
  <c r="H58" i="13" s="1"/>
  <c r="I58" i="13" s="1"/>
  <c r="G60" i="13"/>
  <c r="G62" i="13"/>
  <c r="H62" i="13" s="1"/>
  <c r="F65" i="13"/>
  <c r="G66" i="13"/>
  <c r="H66" i="13" s="1"/>
  <c r="G68" i="13"/>
  <c r="G70" i="13"/>
  <c r="H70" i="13" s="1"/>
  <c r="G72" i="13"/>
  <c r="H72" i="13" s="1"/>
  <c r="G79" i="13"/>
  <c r="H79" i="13" s="1"/>
  <c r="F81" i="13"/>
  <c r="G82" i="13"/>
  <c r="G84" i="13"/>
  <c r="H84" i="13" s="1"/>
  <c r="G105" i="13"/>
  <c r="H105" i="13" s="1"/>
  <c r="G107" i="13"/>
  <c r="G109" i="13"/>
  <c r="E129" i="13"/>
  <c r="G119" i="13"/>
  <c r="H119" i="13" s="1"/>
  <c r="I119" i="13" s="1"/>
  <c r="G121" i="13"/>
  <c r="G123" i="13"/>
  <c r="H123" i="13" s="1"/>
  <c r="I123" i="13" s="1"/>
  <c r="G127" i="13"/>
  <c r="G131" i="13"/>
  <c r="F130" i="13"/>
  <c r="G133" i="13"/>
  <c r="G136" i="13"/>
  <c r="G138" i="13"/>
  <c r="H138" i="13" s="1"/>
  <c r="G141" i="13"/>
  <c r="H141" i="13" s="1"/>
  <c r="G146" i="13"/>
  <c r="H146" i="13" s="1"/>
  <c r="I146" i="13" s="1"/>
  <c r="G148" i="13"/>
  <c r="H148" i="13" s="1"/>
  <c r="F12" i="2"/>
  <c r="G17" i="9"/>
  <c r="H17" i="9" s="1"/>
  <c r="G19" i="9"/>
  <c r="H19" i="9" s="1"/>
  <c r="F26" i="2"/>
  <c r="F22" i="9"/>
  <c r="F39" i="9"/>
  <c r="G40" i="9"/>
  <c r="G42" i="9"/>
  <c r="H42" i="9" s="1"/>
  <c r="G44" i="9"/>
  <c r="H44" i="9" s="1"/>
  <c r="G47" i="9"/>
  <c r="G49" i="9"/>
  <c r="G52" i="9"/>
  <c r="G54" i="9"/>
  <c r="E78" i="9"/>
  <c r="E80" i="17" s="1"/>
  <c r="E77" i="2" s="1"/>
  <c r="G57" i="9"/>
  <c r="G59" i="9"/>
  <c r="G62" i="9"/>
  <c r="F71" i="19"/>
  <c r="G64" i="9"/>
  <c r="G67" i="9"/>
  <c r="G70" i="9"/>
  <c r="H70" i="9" s="1"/>
  <c r="F72" i="9"/>
  <c r="G74" i="9"/>
  <c r="H74" i="9" s="1"/>
  <c r="F83" i="19"/>
  <c r="G76" i="9"/>
  <c r="H76" i="9" s="1"/>
  <c r="E119" i="9"/>
  <c r="E131" i="17" s="1"/>
  <c r="G92" i="9"/>
  <c r="H92" i="9" s="1"/>
  <c r="G94" i="9"/>
  <c r="G96" i="9"/>
  <c r="H96" i="9" s="1"/>
  <c r="G98" i="9"/>
  <c r="G100" i="9"/>
  <c r="H100" i="9" s="1"/>
  <c r="G110" i="9"/>
  <c r="G112" i="9"/>
  <c r="G114" i="9"/>
  <c r="F116" i="9"/>
  <c r="F128" i="17" s="1"/>
  <c r="G117" i="9"/>
  <c r="F120" i="9"/>
  <c r="F132" i="17" s="1"/>
  <c r="G121" i="9"/>
  <c r="G123" i="9"/>
  <c r="E139" i="9"/>
  <c r="E151" i="17" s="1"/>
  <c r="G126" i="9"/>
  <c r="H126" i="9" s="1"/>
  <c r="G128" i="9"/>
  <c r="H128" i="9" s="1"/>
  <c r="G130" i="9"/>
  <c r="H130" i="9" s="1"/>
  <c r="G132" i="9"/>
  <c r="F134" i="9"/>
  <c r="F146" i="17" s="1"/>
  <c r="G135" i="9"/>
  <c r="G137" i="9"/>
  <c r="E64" i="10"/>
  <c r="F9" i="10"/>
  <c r="G15" i="10"/>
  <c r="G17" i="10"/>
  <c r="G16" i="10" s="1"/>
  <c r="G22" i="10"/>
  <c r="H22" i="10" s="1"/>
  <c r="F23" i="10"/>
  <c r="G25" i="10"/>
  <c r="H25" i="10" s="1"/>
  <c r="G27" i="10"/>
  <c r="H27" i="10" s="1"/>
  <c r="I27" i="10" s="1"/>
  <c r="G36" i="10"/>
  <c r="H36" i="10" s="1"/>
  <c r="I36" i="10" s="1"/>
  <c r="G49" i="10"/>
  <c r="F48" i="10"/>
  <c r="G51" i="10"/>
  <c r="H51" i="10" s="1"/>
  <c r="I51" i="10" s="1"/>
  <c r="G53" i="10"/>
  <c r="H53" i="10" s="1"/>
  <c r="I53" i="10" s="1"/>
  <c r="G58" i="10"/>
  <c r="G60" i="10"/>
  <c r="H60" i="10" s="1"/>
  <c r="G62" i="10"/>
  <c r="H62" i="10" s="1"/>
  <c r="I62" i="10" s="1"/>
  <c r="C87" i="10"/>
  <c r="F65" i="10"/>
  <c r="G66" i="10"/>
  <c r="G68" i="10"/>
  <c r="H68" i="10" s="1"/>
  <c r="I68" i="10" s="1"/>
  <c r="G70" i="10"/>
  <c r="G72" i="10"/>
  <c r="H72" i="10" s="1"/>
  <c r="I72" i="10" s="1"/>
  <c r="G78" i="10"/>
  <c r="H78" i="10" s="1"/>
  <c r="I78" i="10" s="1"/>
  <c r="G80" i="10"/>
  <c r="H80" i="10" s="1"/>
  <c r="G83" i="10"/>
  <c r="H83" i="10" s="1"/>
  <c r="G85" i="10"/>
  <c r="H85" i="10" s="1"/>
  <c r="I85" i="10" s="1"/>
  <c r="G103" i="10"/>
  <c r="H103" i="10" s="1"/>
  <c r="I103" i="10" s="1"/>
  <c r="G105" i="10"/>
  <c r="H105" i="10" s="1"/>
  <c r="G107" i="10"/>
  <c r="H107" i="10" s="1"/>
  <c r="G109" i="10"/>
  <c r="E129" i="10"/>
  <c r="G120" i="10"/>
  <c r="H120" i="10" s="1"/>
  <c r="I120" i="10" s="1"/>
  <c r="G122" i="10"/>
  <c r="H122" i="10" s="1"/>
  <c r="I122" i="10" s="1"/>
  <c r="G124" i="10"/>
  <c r="H124" i="10" s="1"/>
  <c r="F126" i="10"/>
  <c r="G128" i="10"/>
  <c r="H128" i="10" s="1"/>
  <c r="E149" i="10"/>
  <c r="G132" i="10"/>
  <c r="H132" i="10" s="1"/>
  <c r="F134" i="10"/>
  <c r="G135" i="10"/>
  <c r="H135" i="10" s="1"/>
  <c r="I135" i="10" s="1"/>
  <c r="G137" i="10"/>
  <c r="H137" i="10" s="1"/>
  <c r="I137" i="10" s="1"/>
  <c r="F139" i="10"/>
  <c r="G140" i="10"/>
  <c r="G142" i="10"/>
  <c r="H142" i="10" s="1"/>
  <c r="I142" i="10" s="1"/>
  <c r="G145" i="10"/>
  <c r="F144" i="10"/>
  <c r="G147" i="10"/>
  <c r="H147" i="10" s="1"/>
  <c r="F9" i="13"/>
  <c r="F16" i="13"/>
  <c r="G17" i="13"/>
  <c r="G19" i="13"/>
  <c r="H19" i="13" s="1"/>
  <c r="G22" i="13"/>
  <c r="G24" i="13"/>
  <c r="H24" i="13" s="1"/>
  <c r="G26" i="13"/>
  <c r="H26" i="13" s="1"/>
  <c r="G35" i="13"/>
  <c r="G38" i="13"/>
  <c r="G37" i="13" s="1"/>
  <c r="G52" i="13"/>
  <c r="H52" i="13" s="1"/>
  <c r="G55" i="13"/>
  <c r="H55" i="13"/>
  <c r="F54" i="13"/>
  <c r="F59" i="13"/>
  <c r="G61" i="13"/>
  <c r="H61" i="13" s="1"/>
  <c r="G63" i="13"/>
  <c r="G67" i="13"/>
  <c r="F69" i="13"/>
  <c r="G71" i="13"/>
  <c r="H71" i="13" s="1"/>
  <c r="I71" i="13"/>
  <c r="G76" i="13"/>
  <c r="G78" i="13"/>
  <c r="G80" i="13"/>
  <c r="G83" i="13"/>
  <c r="H83" i="13" s="1"/>
  <c r="I83" i="13" s="1"/>
  <c r="G85" i="13"/>
  <c r="G106" i="13"/>
  <c r="G110" i="13"/>
  <c r="H110" i="13" s="1"/>
  <c r="G120" i="13"/>
  <c r="G124" i="13"/>
  <c r="F126" i="13"/>
  <c r="G128" i="13"/>
  <c r="H128" i="13" s="1"/>
  <c r="I128" i="13" s="1"/>
  <c r="E149" i="13"/>
  <c r="G132" i="13"/>
  <c r="H132" i="13" s="1"/>
  <c r="F134" i="13"/>
  <c r="G135" i="13"/>
  <c r="G137" i="13"/>
  <c r="F139" i="13"/>
  <c r="G140" i="13"/>
  <c r="H140" i="13" s="1"/>
  <c r="G142" i="13"/>
  <c r="G145" i="13"/>
  <c r="F144" i="13"/>
  <c r="G147" i="13"/>
  <c r="H147" i="13" s="1"/>
  <c r="I147" i="13" s="1"/>
  <c r="F99" i="2"/>
  <c r="E9" i="3"/>
  <c r="E8" i="3"/>
  <c r="E7" i="3"/>
  <c r="C129" i="10"/>
  <c r="F86" i="9"/>
  <c r="F88" i="17" s="1"/>
  <c r="F37" i="13"/>
  <c r="C129" i="13"/>
  <c r="C150" i="13" s="1"/>
  <c r="F112" i="13"/>
  <c r="F96" i="13"/>
  <c r="F112" i="10"/>
  <c r="F96" i="10"/>
  <c r="F37" i="10"/>
  <c r="F149" i="10"/>
  <c r="E143" i="2"/>
  <c r="E142" i="2" s="1"/>
  <c r="C143" i="2"/>
  <c r="C142" i="2" s="1"/>
  <c r="E133" i="2"/>
  <c r="E132" i="2" s="1"/>
  <c r="C133" i="2"/>
  <c r="C132" i="2" s="1"/>
  <c r="E129" i="2"/>
  <c r="E128" i="2" s="1"/>
  <c r="C129" i="2"/>
  <c r="C128" i="2" s="1"/>
  <c r="C125" i="2"/>
  <c r="C124" i="2" s="1"/>
  <c r="D54" i="7"/>
  <c r="D47" i="7"/>
  <c r="C47" i="7"/>
  <c r="B47" i="7"/>
  <c r="E46" i="7"/>
  <c r="E45" i="7"/>
  <c r="E44" i="7"/>
  <c r="E43" i="7"/>
  <c r="E42" i="7"/>
  <c r="E41" i="7"/>
  <c r="E40" i="7"/>
  <c r="D37" i="7"/>
  <c r="C37" i="7"/>
  <c r="B37" i="7"/>
  <c r="E36" i="7"/>
  <c r="E35" i="7"/>
  <c r="E34" i="7"/>
  <c r="E33" i="7"/>
  <c r="E32" i="7"/>
  <c r="E31" i="7"/>
  <c r="E30" i="7"/>
  <c r="D24" i="7"/>
  <c r="C24" i="7"/>
  <c r="B24" i="7"/>
  <c r="E23" i="7"/>
  <c r="E22" i="7"/>
  <c r="E21" i="7"/>
  <c r="E20" i="7"/>
  <c r="E19" i="7"/>
  <c r="E18" i="7"/>
  <c r="E17" i="7"/>
  <c r="D14" i="7"/>
  <c r="C14" i="7"/>
  <c r="B14" i="7"/>
  <c r="E13" i="7"/>
  <c r="E12" i="7"/>
  <c r="E11" i="7"/>
  <c r="E10" i="7"/>
  <c r="E9" i="7"/>
  <c r="E7" i="7"/>
  <c r="D14" i="2"/>
  <c r="D7" i="2"/>
  <c r="E7" i="2"/>
  <c r="C7" i="2"/>
  <c r="J142" i="2"/>
  <c r="J132" i="2"/>
  <c r="E124" i="2"/>
  <c r="E110" i="2"/>
  <c r="C110" i="2"/>
  <c r="E95" i="2"/>
  <c r="C95" i="2"/>
  <c r="E79" i="2"/>
  <c r="C79" i="2"/>
  <c r="C72" i="2"/>
  <c r="E67" i="2"/>
  <c r="E63" i="2"/>
  <c r="E57" i="2"/>
  <c r="C57" i="2"/>
  <c r="E21" i="2"/>
  <c r="C21" i="2"/>
  <c r="N142" i="2"/>
  <c r="M142" i="2"/>
  <c r="K142" i="2"/>
  <c r="M137" i="2"/>
  <c r="K137" i="2"/>
  <c r="N132" i="2"/>
  <c r="M132" i="2"/>
  <c r="K132" i="2"/>
  <c r="M128" i="2"/>
  <c r="K128" i="2"/>
  <c r="M124" i="2"/>
  <c r="K124" i="2"/>
  <c r="N79" i="2"/>
  <c r="M79" i="2"/>
  <c r="K79" i="2"/>
  <c r="M75" i="2"/>
  <c r="K75" i="2"/>
  <c r="N67" i="2"/>
  <c r="M67" i="2"/>
  <c r="K67" i="2"/>
  <c r="N63" i="2"/>
  <c r="M63" i="2"/>
  <c r="K63" i="2"/>
  <c r="M57" i="2"/>
  <c r="K57" i="2"/>
  <c r="E88" i="13" l="1"/>
  <c r="I70" i="10"/>
  <c r="F149" i="13"/>
  <c r="H70" i="10"/>
  <c r="E147" i="2"/>
  <c r="C27" i="2"/>
  <c r="C127" i="2"/>
  <c r="F49" i="19"/>
  <c r="F110" i="19"/>
  <c r="H24" i="22"/>
  <c r="O24" i="22" s="1"/>
  <c r="F70" i="19"/>
  <c r="F65" i="19"/>
  <c r="F60" i="19"/>
  <c r="F96" i="19"/>
  <c r="E21" i="22"/>
  <c r="G21" i="22"/>
  <c r="I21" i="22"/>
  <c r="K21" i="22"/>
  <c r="M21" i="22"/>
  <c r="C21" i="22"/>
  <c r="D21" i="22"/>
  <c r="F21" i="22"/>
  <c r="H21" i="22"/>
  <c r="J21" i="22"/>
  <c r="L21" i="22"/>
  <c r="N21" i="22"/>
  <c r="F120" i="19"/>
  <c r="F59" i="19"/>
  <c r="E127" i="2"/>
  <c r="C150" i="10"/>
  <c r="F95" i="19"/>
  <c r="D20" i="22"/>
  <c r="F20" i="22"/>
  <c r="H20" i="22"/>
  <c r="J20" i="22"/>
  <c r="L20" i="22"/>
  <c r="N20" i="22"/>
  <c r="E20" i="22"/>
  <c r="G20" i="22"/>
  <c r="I20" i="22"/>
  <c r="K20" i="22"/>
  <c r="M20" i="22"/>
  <c r="C20" i="22"/>
  <c r="I124" i="10"/>
  <c r="I107" i="10"/>
  <c r="I80" i="10"/>
  <c r="F12" i="19"/>
  <c r="F55" i="9"/>
  <c r="F109" i="19"/>
  <c r="F13" i="19"/>
  <c r="F38" i="19"/>
  <c r="F44" i="19"/>
  <c r="F20" i="19"/>
  <c r="F17" i="19"/>
  <c r="F25" i="19"/>
  <c r="C57" i="17"/>
  <c r="F57" i="17" s="1"/>
  <c r="F54" i="19" s="1"/>
  <c r="C65" i="17"/>
  <c r="F65" i="17" s="1"/>
  <c r="F62" i="2" s="1"/>
  <c r="F26" i="19"/>
  <c r="M12" i="22"/>
  <c r="F81" i="19"/>
  <c r="F56" i="2"/>
  <c r="F50" i="2"/>
  <c r="F30" i="2"/>
  <c r="F24" i="2"/>
  <c r="F34" i="2"/>
  <c r="F31" i="2"/>
  <c r="F10" i="2"/>
  <c r="E8" i="4"/>
  <c r="F66" i="2"/>
  <c r="F61" i="2"/>
  <c r="F32" i="2"/>
  <c r="F18" i="2"/>
  <c r="F23" i="2"/>
  <c r="F114" i="2"/>
  <c r="F140" i="2"/>
  <c r="F136" i="2"/>
  <c r="F130" i="2"/>
  <c r="F121" i="2"/>
  <c r="F117" i="2"/>
  <c r="F105" i="2"/>
  <c r="F101" i="2"/>
  <c r="F115" i="2"/>
  <c r="F27" i="2"/>
  <c r="F51" i="2"/>
  <c r="F145" i="2"/>
  <c r="F102" i="2"/>
  <c r="F135" i="2"/>
  <c r="F48" i="2"/>
  <c r="F131" i="2"/>
  <c r="F122" i="2"/>
  <c r="F118" i="2"/>
  <c r="F108" i="2"/>
  <c r="F144" i="2"/>
  <c r="F139" i="2"/>
  <c r="F69" i="2"/>
  <c r="F11" i="2"/>
  <c r="F120" i="2"/>
  <c r="F106" i="2"/>
  <c r="F134" i="2"/>
  <c r="F116" i="2"/>
  <c r="F146" i="2"/>
  <c r="F119" i="2"/>
  <c r="F107" i="2"/>
  <c r="F103" i="2"/>
  <c r="F82" i="19"/>
  <c r="F109" i="2"/>
  <c r="F9" i="2"/>
  <c r="I25" i="13"/>
  <c r="H55" i="10"/>
  <c r="I55" i="10" s="1"/>
  <c r="F64" i="13"/>
  <c r="H58" i="10"/>
  <c r="I58" i="10" s="1"/>
  <c r="I59" i="17" s="1"/>
  <c r="H17" i="10"/>
  <c r="I17" i="10" s="1"/>
  <c r="E88" i="10"/>
  <c r="I52" i="10"/>
  <c r="G17" i="17"/>
  <c r="H54" i="13"/>
  <c r="I26" i="13"/>
  <c r="I19" i="13"/>
  <c r="I20" i="17" s="1"/>
  <c r="I132" i="10"/>
  <c r="I105" i="10"/>
  <c r="F87" i="10"/>
  <c r="E26" i="3"/>
  <c r="E28" i="3" s="1"/>
  <c r="I141" i="13"/>
  <c r="E150" i="13"/>
  <c r="I143" i="10"/>
  <c r="I136" i="10"/>
  <c r="I134" i="10" s="1"/>
  <c r="I79" i="10"/>
  <c r="I71" i="10"/>
  <c r="I72" i="17" s="1"/>
  <c r="I63" i="10"/>
  <c r="C140" i="9"/>
  <c r="C69" i="9" s="1"/>
  <c r="C78" i="17" s="1"/>
  <c r="E9" i="4"/>
  <c r="K12" i="22"/>
  <c r="I12" i="22"/>
  <c r="C12" i="22"/>
  <c r="L12" i="22"/>
  <c r="J12" i="22"/>
  <c r="D62" i="2"/>
  <c r="D86" i="2" s="1"/>
  <c r="F139" i="9"/>
  <c r="F151" i="17" s="1"/>
  <c r="F95" i="2"/>
  <c r="I105" i="13"/>
  <c r="I84" i="13"/>
  <c r="I61" i="13"/>
  <c r="I62" i="17" s="1"/>
  <c r="H54" i="17"/>
  <c r="I36" i="13"/>
  <c r="I37" i="17" s="1"/>
  <c r="F15" i="19"/>
  <c r="H26" i="9"/>
  <c r="E140" i="9"/>
  <c r="E152" i="17" s="1"/>
  <c r="E14" i="7"/>
  <c r="E29" i="2"/>
  <c r="E28" i="2" s="1"/>
  <c r="H142" i="13"/>
  <c r="I142" i="13" s="1"/>
  <c r="H137" i="13"/>
  <c r="I137" i="13" s="1"/>
  <c r="H120" i="13"/>
  <c r="I120" i="13" s="1"/>
  <c r="H85" i="13"/>
  <c r="I85" i="13" s="1"/>
  <c r="H80" i="13"/>
  <c r="I80" i="13" s="1"/>
  <c r="H63" i="13"/>
  <c r="I63" i="13" s="1"/>
  <c r="I64" i="17" s="1"/>
  <c r="H22" i="13"/>
  <c r="I22" i="13" s="1"/>
  <c r="I23" i="17" s="1"/>
  <c r="G139" i="10"/>
  <c r="H140" i="10"/>
  <c r="H139" i="10" s="1"/>
  <c r="I69" i="10"/>
  <c r="I60" i="10"/>
  <c r="H59" i="10"/>
  <c r="H137" i="9"/>
  <c r="G149" i="17"/>
  <c r="F143" i="2"/>
  <c r="G144" i="17"/>
  <c r="H132" i="9"/>
  <c r="I130" i="9"/>
  <c r="H140" i="17"/>
  <c r="I126" i="9"/>
  <c r="H117" i="9"/>
  <c r="G129" i="17"/>
  <c r="G116" i="9"/>
  <c r="G119" i="9" s="1"/>
  <c r="G69" i="17"/>
  <c r="H59" i="9"/>
  <c r="G67" i="17"/>
  <c r="G56" i="9"/>
  <c r="H57" i="9"/>
  <c r="F47" i="2"/>
  <c r="G37" i="17"/>
  <c r="C28" i="2"/>
  <c r="F22" i="2"/>
  <c r="H21" i="17"/>
  <c r="I57" i="17"/>
  <c r="H107" i="13"/>
  <c r="I107" i="13" s="1"/>
  <c r="I79" i="13"/>
  <c r="H69" i="13"/>
  <c r="H68" i="13"/>
  <c r="I68" i="13" s="1"/>
  <c r="I69" i="17" s="1"/>
  <c r="I62" i="13"/>
  <c r="G59" i="13"/>
  <c r="H60" i="13"/>
  <c r="H59" i="13" s="1"/>
  <c r="H27" i="13"/>
  <c r="I27" i="13" s="1"/>
  <c r="G9" i="13"/>
  <c r="H133" i="10"/>
  <c r="I133" i="10" s="1"/>
  <c r="G130" i="10"/>
  <c r="H54" i="10"/>
  <c r="H24" i="10"/>
  <c r="H23" i="10" s="1"/>
  <c r="G23" i="10"/>
  <c r="H127" i="9"/>
  <c r="I127" i="9" s="1"/>
  <c r="G139" i="17"/>
  <c r="G134" i="17"/>
  <c r="H122" i="9"/>
  <c r="I122" i="9" s="1"/>
  <c r="H130" i="17"/>
  <c r="H99" i="9"/>
  <c r="I99" i="9" s="1"/>
  <c r="G111" i="17"/>
  <c r="H97" i="9"/>
  <c r="G109" i="17"/>
  <c r="H75" i="9"/>
  <c r="G85" i="17"/>
  <c r="H73" i="9"/>
  <c r="G83" i="17"/>
  <c r="G72" i="9"/>
  <c r="H71" i="9"/>
  <c r="H68" i="9" s="1"/>
  <c r="G81" i="17"/>
  <c r="G79" i="17"/>
  <c r="G68" i="9"/>
  <c r="H71" i="17"/>
  <c r="G61" i="17"/>
  <c r="G50" i="9"/>
  <c r="H51" i="9"/>
  <c r="E10" i="3"/>
  <c r="I85" i="17"/>
  <c r="I74" i="17"/>
  <c r="H145" i="13"/>
  <c r="H144" i="13" s="1"/>
  <c r="G144" i="13"/>
  <c r="I145" i="13"/>
  <c r="I140" i="13"/>
  <c r="H135" i="13"/>
  <c r="G134" i="13"/>
  <c r="I135" i="13"/>
  <c r="I132" i="13"/>
  <c r="H124" i="13"/>
  <c r="I124" i="13" s="1"/>
  <c r="H106" i="13"/>
  <c r="I106" i="13" s="1"/>
  <c r="G77" i="13"/>
  <c r="H78" i="13"/>
  <c r="I78" i="13" s="1"/>
  <c r="H67" i="13"/>
  <c r="I67" i="13" s="1"/>
  <c r="I68" i="17" s="1"/>
  <c r="I52" i="13"/>
  <c r="H23" i="13"/>
  <c r="I24" i="13"/>
  <c r="I147" i="10"/>
  <c r="I128" i="10"/>
  <c r="H109" i="10"/>
  <c r="I109" i="10" s="1"/>
  <c r="H81" i="10"/>
  <c r="I83" i="10"/>
  <c r="G65" i="10"/>
  <c r="H66" i="10"/>
  <c r="G48" i="10"/>
  <c r="H49" i="10"/>
  <c r="I25" i="10"/>
  <c r="H15" i="10"/>
  <c r="H9" i="10" s="1"/>
  <c r="G9" i="10"/>
  <c r="H121" i="9"/>
  <c r="G133" i="17"/>
  <c r="G120" i="9"/>
  <c r="H114" i="9"/>
  <c r="H126" i="17" s="1"/>
  <c r="G126" i="17"/>
  <c r="H112" i="9"/>
  <c r="G124" i="17"/>
  <c r="H112" i="17"/>
  <c r="H98" i="9"/>
  <c r="G110" i="17"/>
  <c r="H104" i="17"/>
  <c r="H84" i="17"/>
  <c r="H80" i="17"/>
  <c r="F74" i="2"/>
  <c r="F64" i="2"/>
  <c r="H54" i="9"/>
  <c r="G64" i="17"/>
  <c r="H52" i="9"/>
  <c r="H62" i="17" s="1"/>
  <c r="G62" i="17"/>
  <c r="G59" i="17"/>
  <c r="H49" i="9"/>
  <c r="H52" i="17"/>
  <c r="I27" i="17"/>
  <c r="I148" i="13"/>
  <c r="H136" i="13"/>
  <c r="H133" i="13"/>
  <c r="I133" i="13" s="1"/>
  <c r="H121" i="13"/>
  <c r="I121" i="13" s="1"/>
  <c r="H109" i="13"/>
  <c r="I109" i="13" s="1"/>
  <c r="G69" i="13"/>
  <c r="I70" i="13"/>
  <c r="I66" i="13"/>
  <c r="F87" i="13"/>
  <c r="H18" i="13"/>
  <c r="H19" i="17" s="1"/>
  <c r="H15" i="13"/>
  <c r="H9" i="13" s="1"/>
  <c r="I148" i="10"/>
  <c r="H134" i="10"/>
  <c r="H131" i="10"/>
  <c r="G81" i="10"/>
  <c r="I82" i="10"/>
  <c r="H77" i="10"/>
  <c r="G30" i="10"/>
  <c r="H35" i="10"/>
  <c r="I138" i="9"/>
  <c r="H150" i="17"/>
  <c r="I136" i="9"/>
  <c r="I148" i="17" s="1"/>
  <c r="H148" i="17"/>
  <c r="H133" i="9"/>
  <c r="G145" i="17"/>
  <c r="H125" i="9"/>
  <c r="I125" i="9" s="1"/>
  <c r="G137" i="17"/>
  <c r="G124" i="9"/>
  <c r="G130" i="17"/>
  <c r="I118" i="9"/>
  <c r="I113" i="9"/>
  <c r="I109" i="9"/>
  <c r="H121" i="17"/>
  <c r="G56" i="17"/>
  <c r="G45" i="9"/>
  <c r="H46" i="9"/>
  <c r="F36" i="2"/>
  <c r="G28" i="17"/>
  <c r="H28" i="17"/>
  <c r="G26" i="17"/>
  <c r="H26" i="17"/>
  <c r="H21" i="9"/>
  <c r="G23" i="17"/>
  <c r="H18" i="9"/>
  <c r="H20" i="17" s="1"/>
  <c r="G20" i="17"/>
  <c r="G17" i="2" s="1"/>
  <c r="H16" i="9"/>
  <c r="G18" i="17"/>
  <c r="H14" i="9"/>
  <c r="G16" i="17"/>
  <c r="G8" i="9"/>
  <c r="I21" i="17"/>
  <c r="G139" i="13"/>
  <c r="I110" i="13"/>
  <c r="H76" i="13"/>
  <c r="G74" i="13"/>
  <c r="I55" i="13"/>
  <c r="G54" i="13"/>
  <c r="I54" i="13" s="1"/>
  <c r="H38" i="13"/>
  <c r="H35" i="13"/>
  <c r="G30" i="13"/>
  <c r="G23" i="13"/>
  <c r="H17" i="13"/>
  <c r="G16" i="13"/>
  <c r="H145" i="10"/>
  <c r="I145" i="10" s="1"/>
  <c r="G144" i="10"/>
  <c r="G134" i="10"/>
  <c r="E150" i="10"/>
  <c r="G77" i="10"/>
  <c r="H69" i="10"/>
  <c r="G69" i="10"/>
  <c r="G59" i="10"/>
  <c r="H135" i="9"/>
  <c r="G147" i="17"/>
  <c r="G134" i="9"/>
  <c r="G142" i="17"/>
  <c r="G129" i="9"/>
  <c r="I128" i="9"/>
  <c r="G140" i="17"/>
  <c r="G138" i="17"/>
  <c r="H123" i="9"/>
  <c r="G135" i="17"/>
  <c r="F129" i="2"/>
  <c r="F125" i="2"/>
  <c r="F122" i="19" s="1"/>
  <c r="H110" i="9"/>
  <c r="G122" i="17"/>
  <c r="I100" i="9"/>
  <c r="G112" i="17"/>
  <c r="I96" i="9"/>
  <c r="G108" i="17"/>
  <c r="H94" i="9"/>
  <c r="G106" i="17"/>
  <c r="I92" i="9"/>
  <c r="G104" i="17"/>
  <c r="G86" i="17"/>
  <c r="G84" i="17"/>
  <c r="G80" i="17"/>
  <c r="H67" i="9"/>
  <c r="G77" i="17"/>
  <c r="H64" i="9"/>
  <c r="H74" i="17" s="1"/>
  <c r="G74" i="17"/>
  <c r="H62" i="9"/>
  <c r="G72" i="17"/>
  <c r="H47" i="9"/>
  <c r="H57" i="17" s="1"/>
  <c r="G57" i="17"/>
  <c r="G54" i="17"/>
  <c r="G52" i="17"/>
  <c r="H40" i="9"/>
  <c r="G50" i="17"/>
  <c r="G39" i="9"/>
  <c r="H27" i="17"/>
  <c r="G27" i="17"/>
  <c r="G25" i="17"/>
  <c r="G21" i="17"/>
  <c r="G18" i="2" s="1"/>
  <c r="G19" i="17"/>
  <c r="G16" i="2" s="1"/>
  <c r="I54" i="17"/>
  <c r="I138" i="13"/>
  <c r="H131" i="13"/>
  <c r="I131" i="13" s="1"/>
  <c r="G130" i="13"/>
  <c r="H127" i="13"/>
  <c r="G126" i="13"/>
  <c r="G129" i="13" s="1"/>
  <c r="H82" i="13"/>
  <c r="G81" i="13"/>
  <c r="I72" i="13"/>
  <c r="I73" i="17" s="1"/>
  <c r="G65" i="13"/>
  <c r="I51" i="13"/>
  <c r="H49" i="13"/>
  <c r="G48" i="13"/>
  <c r="G126" i="10"/>
  <c r="G129" i="10" s="1"/>
  <c r="H127" i="10"/>
  <c r="I127" i="10" s="1"/>
  <c r="I38" i="10"/>
  <c r="H37" i="10"/>
  <c r="I37" i="10" s="1"/>
  <c r="G150" i="17"/>
  <c r="G148" i="17"/>
  <c r="H131" i="9"/>
  <c r="G143" i="17"/>
  <c r="F133" i="2"/>
  <c r="G125" i="17"/>
  <c r="I111" i="9"/>
  <c r="G123" i="17"/>
  <c r="G121" i="17"/>
  <c r="H95" i="9"/>
  <c r="G107" i="17"/>
  <c r="H93" i="9"/>
  <c r="G105" i="17"/>
  <c r="F80" i="2"/>
  <c r="G73" i="17"/>
  <c r="G71" i="17"/>
  <c r="G60" i="9"/>
  <c r="H58" i="9"/>
  <c r="G68" i="17"/>
  <c r="G63" i="17"/>
  <c r="F58" i="2"/>
  <c r="F53" i="2"/>
  <c r="H43" i="9"/>
  <c r="H53" i="17" s="1"/>
  <c r="G53" i="17"/>
  <c r="H29" i="9"/>
  <c r="G39" i="17"/>
  <c r="G28" i="9"/>
  <c r="G36" i="17"/>
  <c r="F119" i="9"/>
  <c r="F131" i="17" s="1"/>
  <c r="F129" i="10"/>
  <c r="F150" i="10" s="1"/>
  <c r="K85" i="2"/>
  <c r="M85" i="2"/>
  <c r="K127" i="2"/>
  <c r="O19" i="22"/>
  <c r="O18" i="22"/>
  <c r="O17" i="22"/>
  <c r="E47" i="7"/>
  <c r="E37" i="7"/>
  <c r="E24" i="7"/>
  <c r="F129" i="13"/>
  <c r="F150" i="13" s="1"/>
  <c r="M127" i="2"/>
  <c r="K147" i="2"/>
  <c r="M147" i="2"/>
  <c r="M62" i="2"/>
  <c r="I53" i="17" l="1"/>
  <c r="I24" i="10"/>
  <c r="I144" i="13"/>
  <c r="I15" i="10"/>
  <c r="I77" i="10"/>
  <c r="F53" i="19"/>
  <c r="F80" i="19"/>
  <c r="F36" i="19"/>
  <c r="F35" i="2"/>
  <c r="F74" i="19"/>
  <c r="I126" i="10"/>
  <c r="F91" i="19"/>
  <c r="F105" i="19"/>
  <c r="F99" i="19"/>
  <c r="F116" i="19"/>
  <c r="F113" i="19"/>
  <c r="F102" i="19"/>
  <c r="F11" i="19"/>
  <c r="E26" i="4"/>
  <c r="E31" i="4" s="1"/>
  <c r="F136" i="19"/>
  <c r="F26" i="22"/>
  <c r="H26" i="22"/>
  <c r="J26" i="22"/>
  <c r="L26" i="22"/>
  <c r="N26" i="22"/>
  <c r="E26" i="22"/>
  <c r="I26" i="22"/>
  <c r="M26" i="22"/>
  <c r="G26" i="22"/>
  <c r="K26" i="22"/>
  <c r="D26" i="22"/>
  <c r="F104" i="19"/>
  <c r="F119" i="19"/>
  <c r="F48" i="19"/>
  <c r="F98" i="19"/>
  <c r="F51" i="19"/>
  <c r="F112" i="19"/>
  <c r="F101" i="19"/>
  <c r="F118" i="19"/>
  <c r="F133" i="19"/>
  <c r="F111" i="19"/>
  <c r="F61" i="19"/>
  <c r="F31" i="19"/>
  <c r="F50" i="19"/>
  <c r="F58" i="19"/>
  <c r="F130" i="19"/>
  <c r="G87" i="13"/>
  <c r="F126" i="19"/>
  <c r="F64" i="19"/>
  <c r="H16" i="10"/>
  <c r="I16" i="10" s="1"/>
  <c r="F47" i="19"/>
  <c r="F140" i="19"/>
  <c r="F9" i="19"/>
  <c r="F103" i="19"/>
  <c r="F143" i="19"/>
  <c r="F131" i="19"/>
  <c r="F117" i="19"/>
  <c r="F69" i="19"/>
  <c r="F141" i="19"/>
  <c r="F115" i="19"/>
  <c r="F128" i="19"/>
  <c r="F132" i="19"/>
  <c r="F142" i="19"/>
  <c r="F97" i="19"/>
  <c r="F114" i="19"/>
  <c r="F127" i="19"/>
  <c r="F137" i="19"/>
  <c r="F32" i="19"/>
  <c r="F66" i="19"/>
  <c r="F10" i="19"/>
  <c r="F34" i="19"/>
  <c r="F30" i="19"/>
  <c r="F56" i="19"/>
  <c r="F22" i="19"/>
  <c r="F18" i="19"/>
  <c r="F24" i="19"/>
  <c r="F27" i="19"/>
  <c r="F23" i="19"/>
  <c r="C79" i="17"/>
  <c r="F79" i="17" s="1"/>
  <c r="F78" i="17"/>
  <c r="C152" i="17"/>
  <c r="D12" i="22"/>
  <c r="G12" i="22"/>
  <c r="N12" i="22"/>
  <c r="E12" i="22"/>
  <c r="H12" i="22"/>
  <c r="E11" i="4"/>
  <c r="I82" i="2"/>
  <c r="I18" i="2"/>
  <c r="G20" i="2"/>
  <c r="H25" i="2"/>
  <c r="I24" i="2"/>
  <c r="I65" i="2"/>
  <c r="H18" i="2"/>
  <c r="I20" i="2"/>
  <c r="I70" i="2"/>
  <c r="G23" i="2"/>
  <c r="H81" i="2"/>
  <c r="G81" i="2" s="1"/>
  <c r="H122" i="2"/>
  <c r="G122" i="2" s="1"/>
  <c r="G24" i="2"/>
  <c r="G25" i="2"/>
  <c r="H144" i="2"/>
  <c r="G144" i="2" s="1"/>
  <c r="H49" i="2"/>
  <c r="G49" i="2" s="1"/>
  <c r="H59" i="2"/>
  <c r="G59" i="2" s="1"/>
  <c r="H51" i="2"/>
  <c r="G51" i="2" s="1"/>
  <c r="H50" i="2"/>
  <c r="G50" i="2" s="1"/>
  <c r="I51" i="2"/>
  <c r="H117" i="2"/>
  <c r="G117" i="2" s="1"/>
  <c r="H146" i="2"/>
  <c r="G146" i="2" s="1"/>
  <c r="I50" i="2"/>
  <c r="H24" i="2"/>
  <c r="H54" i="2"/>
  <c r="G54" i="2" s="1"/>
  <c r="H71" i="2"/>
  <c r="G71" i="2" s="1"/>
  <c r="I144" i="2"/>
  <c r="H16" i="2"/>
  <c r="H77" i="2"/>
  <c r="G77" i="2" s="1"/>
  <c r="I71" i="2"/>
  <c r="I69" i="2"/>
  <c r="I66" i="2"/>
  <c r="I54" i="2"/>
  <c r="H136" i="2"/>
  <c r="G136" i="2" s="1"/>
  <c r="I61" i="2"/>
  <c r="I59" i="2"/>
  <c r="I56" i="2"/>
  <c r="I69" i="13"/>
  <c r="H64" i="17"/>
  <c r="I80" i="17"/>
  <c r="G149" i="13"/>
  <c r="G150" i="13" s="1"/>
  <c r="G64" i="13"/>
  <c r="I114" i="9"/>
  <c r="H23" i="17"/>
  <c r="H123" i="17"/>
  <c r="F88" i="13"/>
  <c r="H134" i="13"/>
  <c r="H149" i="13" s="1"/>
  <c r="H86" i="17"/>
  <c r="J19" i="2"/>
  <c r="F7" i="2"/>
  <c r="F8" i="19"/>
  <c r="H130" i="13"/>
  <c r="F140" i="9"/>
  <c r="H130" i="10"/>
  <c r="I140" i="10"/>
  <c r="I139" i="10" s="1"/>
  <c r="H139" i="13"/>
  <c r="H144" i="10"/>
  <c r="H144" i="17"/>
  <c r="H126" i="10"/>
  <c r="H129" i="10" s="1"/>
  <c r="I129" i="10" s="1"/>
  <c r="F52" i="19"/>
  <c r="I68" i="9"/>
  <c r="H108" i="17"/>
  <c r="H83" i="17"/>
  <c r="I28" i="17"/>
  <c r="I23" i="13"/>
  <c r="H61" i="17"/>
  <c r="J138" i="2"/>
  <c r="H50" i="9"/>
  <c r="G139" i="9"/>
  <c r="G140" i="9" s="1"/>
  <c r="O20" i="22"/>
  <c r="I86" i="17"/>
  <c r="H39" i="17"/>
  <c r="H28" i="9"/>
  <c r="I28" i="9" s="1"/>
  <c r="F57" i="2"/>
  <c r="F79" i="2"/>
  <c r="I93" i="9"/>
  <c r="I105" i="17" s="1"/>
  <c r="H105" i="17"/>
  <c r="H107" i="17"/>
  <c r="I95" i="9"/>
  <c r="I107" i="17" s="1"/>
  <c r="F132" i="2"/>
  <c r="H143" i="17"/>
  <c r="I131" i="9"/>
  <c r="I143" i="17" s="1"/>
  <c r="H48" i="13"/>
  <c r="I49" i="13"/>
  <c r="I48" i="13" s="1"/>
  <c r="H25" i="17"/>
  <c r="G49" i="17"/>
  <c r="H77" i="17"/>
  <c r="I140" i="17"/>
  <c r="G141" i="17"/>
  <c r="G146" i="17"/>
  <c r="G88" i="13"/>
  <c r="H30" i="13"/>
  <c r="I35" i="13"/>
  <c r="I30" i="13" s="1"/>
  <c r="G7" i="2"/>
  <c r="G10" i="17"/>
  <c r="H18" i="17"/>
  <c r="H17" i="2"/>
  <c r="H56" i="17"/>
  <c r="H45" i="9"/>
  <c r="G55" i="17"/>
  <c r="I125" i="17"/>
  <c r="J126" i="2"/>
  <c r="G126" i="2" s="1"/>
  <c r="I124" i="9"/>
  <c r="G136" i="17"/>
  <c r="H30" i="10"/>
  <c r="I35" i="10"/>
  <c r="I65" i="13"/>
  <c r="H59" i="17"/>
  <c r="I98" i="9"/>
  <c r="I110" i="17" s="1"/>
  <c r="H110" i="17"/>
  <c r="I126" i="17"/>
  <c r="H133" i="17"/>
  <c r="G64" i="10"/>
  <c r="I23" i="10"/>
  <c r="I26" i="17"/>
  <c r="H65" i="10"/>
  <c r="H87" i="10" s="1"/>
  <c r="I66" i="10"/>
  <c r="G60" i="17"/>
  <c r="H73" i="17"/>
  <c r="G78" i="17"/>
  <c r="H85" i="17"/>
  <c r="I97" i="9"/>
  <c r="I109" i="17" s="1"/>
  <c r="H109" i="17"/>
  <c r="I54" i="10"/>
  <c r="I131" i="10"/>
  <c r="I130" i="10" s="1"/>
  <c r="H77" i="13"/>
  <c r="H37" i="17"/>
  <c r="F46" i="2"/>
  <c r="H67" i="17"/>
  <c r="G66" i="17"/>
  <c r="H129" i="17"/>
  <c r="H116" i="9"/>
  <c r="H119" i="9" s="1"/>
  <c r="I119" i="9" s="1"/>
  <c r="H129" i="9"/>
  <c r="I71" i="17"/>
  <c r="H149" i="10"/>
  <c r="G38" i="17"/>
  <c r="H56" i="9"/>
  <c r="H68" i="17"/>
  <c r="G70" i="17"/>
  <c r="I123" i="17"/>
  <c r="H81" i="13"/>
  <c r="I82" i="13"/>
  <c r="I81" i="13" s="1"/>
  <c r="H126" i="13"/>
  <c r="H129" i="13" s="1"/>
  <c r="I127" i="13"/>
  <c r="I126" i="13" s="1"/>
  <c r="G24" i="17"/>
  <c r="F29" i="19"/>
  <c r="H50" i="17"/>
  <c r="H39" i="9"/>
  <c r="H60" i="9"/>
  <c r="H72" i="17"/>
  <c r="I104" i="17"/>
  <c r="I94" i="9"/>
  <c r="I106" i="17" s="1"/>
  <c r="H106" i="17"/>
  <c r="I108" i="17"/>
  <c r="I112" i="17"/>
  <c r="H122" i="17"/>
  <c r="I110" i="9"/>
  <c r="I122" i="17" s="1"/>
  <c r="H135" i="17"/>
  <c r="I123" i="9"/>
  <c r="I135" i="17" s="1"/>
  <c r="H147" i="17"/>
  <c r="H134" i="9"/>
  <c r="I135" i="9"/>
  <c r="I144" i="10"/>
  <c r="H16" i="13"/>
  <c r="I16" i="13" s="1"/>
  <c r="I17" i="13"/>
  <c r="I18" i="17" s="1"/>
  <c r="H37" i="13"/>
  <c r="I37" i="13" s="1"/>
  <c r="I38" i="13"/>
  <c r="I36" i="2" s="1"/>
  <c r="I35" i="2" s="1"/>
  <c r="H74" i="13"/>
  <c r="I74" i="13" s="1"/>
  <c r="I76" i="13"/>
  <c r="G55" i="9"/>
  <c r="H16" i="17"/>
  <c r="H8" i="9"/>
  <c r="H23" i="2"/>
  <c r="H36" i="17"/>
  <c r="H63" i="17"/>
  <c r="I121" i="17"/>
  <c r="H125" i="17"/>
  <c r="I130" i="17"/>
  <c r="H137" i="17"/>
  <c r="H124" i="9"/>
  <c r="I133" i="9"/>
  <c r="I145" i="17" s="1"/>
  <c r="H145" i="17"/>
  <c r="I150" i="17"/>
  <c r="I18" i="13"/>
  <c r="I19" i="17" s="1"/>
  <c r="H65" i="13"/>
  <c r="I63" i="17"/>
  <c r="I52" i="17"/>
  <c r="F72" i="2"/>
  <c r="H72" i="9"/>
  <c r="I112" i="9"/>
  <c r="I124" i="17" s="1"/>
  <c r="H124" i="17"/>
  <c r="I121" i="9"/>
  <c r="J129" i="2"/>
  <c r="G132" i="17"/>
  <c r="I9" i="10"/>
  <c r="H48" i="10"/>
  <c r="I49" i="10"/>
  <c r="G87" i="10"/>
  <c r="I81" i="10"/>
  <c r="I84" i="17"/>
  <c r="I130" i="13"/>
  <c r="I139" i="13"/>
  <c r="I17" i="2"/>
  <c r="H68" i="2"/>
  <c r="G68" i="2" s="1"/>
  <c r="H79" i="17"/>
  <c r="H81" i="17"/>
  <c r="G82" i="17"/>
  <c r="I111" i="17"/>
  <c r="H111" i="17"/>
  <c r="H120" i="9"/>
  <c r="H134" i="17"/>
  <c r="I139" i="17"/>
  <c r="H139" i="17"/>
  <c r="G149" i="10"/>
  <c r="G150" i="10" s="1"/>
  <c r="I15" i="13"/>
  <c r="I9" i="13" s="1"/>
  <c r="I60" i="13"/>
  <c r="I59" i="13" s="1"/>
  <c r="I77" i="13"/>
  <c r="I136" i="13"/>
  <c r="I138" i="17" s="1"/>
  <c r="I81" i="17"/>
  <c r="F21" i="2"/>
  <c r="G78" i="9"/>
  <c r="H69" i="17"/>
  <c r="I117" i="9"/>
  <c r="J125" i="2"/>
  <c r="G128" i="17"/>
  <c r="G131" i="17" s="1"/>
  <c r="H138" i="17"/>
  <c r="H142" i="17"/>
  <c r="I132" i="9"/>
  <c r="I144" i="17" s="1"/>
  <c r="F142" i="2"/>
  <c r="I137" i="9"/>
  <c r="I149" i="17" s="1"/>
  <c r="H149" i="17"/>
  <c r="I59" i="10"/>
  <c r="I134" i="17"/>
  <c r="M153" i="2"/>
  <c r="K153" i="2"/>
  <c r="M86" i="2"/>
  <c r="M152" i="2"/>
  <c r="E148" i="2"/>
  <c r="K148" i="2"/>
  <c r="M148" i="2"/>
  <c r="C21" i="3" l="1"/>
  <c r="C20" i="3" s="1"/>
  <c r="C28" i="3" s="1"/>
  <c r="F72" i="19"/>
  <c r="G14" i="22"/>
  <c r="F46" i="19"/>
  <c r="L11" i="22"/>
  <c r="F129" i="19"/>
  <c r="F57" i="19"/>
  <c r="F7" i="19"/>
  <c r="D6" i="22"/>
  <c r="F6" i="22"/>
  <c r="H6" i="22"/>
  <c r="J6" i="22"/>
  <c r="L6" i="22"/>
  <c r="N6" i="22"/>
  <c r="E6" i="22"/>
  <c r="G6" i="22"/>
  <c r="I6" i="22"/>
  <c r="K6" i="22"/>
  <c r="M6" i="22"/>
  <c r="C6" i="22"/>
  <c r="O26" i="22"/>
  <c r="F139" i="19"/>
  <c r="G10" i="22"/>
  <c r="I10" i="22"/>
  <c r="K10" i="22"/>
  <c r="M10" i="22"/>
  <c r="C10" i="22"/>
  <c r="E10" i="22"/>
  <c r="H10" i="22"/>
  <c r="J10" i="22"/>
  <c r="L10" i="22"/>
  <c r="N10" i="22"/>
  <c r="D10" i="22"/>
  <c r="F10" i="22"/>
  <c r="F21" i="19"/>
  <c r="K8" i="22"/>
  <c r="J8" i="22"/>
  <c r="I8" i="22"/>
  <c r="C142" i="8"/>
  <c r="D161" i="17"/>
  <c r="F152" i="17"/>
  <c r="C71" i="17"/>
  <c r="F69" i="9"/>
  <c r="F68" i="9" s="1"/>
  <c r="F78" i="9" s="1"/>
  <c r="C68" i="9"/>
  <c r="C7" i="3"/>
  <c r="I118" i="2"/>
  <c r="H145" i="2"/>
  <c r="G145" i="2" s="1"/>
  <c r="I135" i="2"/>
  <c r="I81" i="2"/>
  <c r="I117" i="2"/>
  <c r="H143" i="2"/>
  <c r="G143" i="2" s="1"/>
  <c r="H118" i="2"/>
  <c r="G118" i="2" s="1"/>
  <c r="I119" i="2"/>
  <c r="I122" i="2"/>
  <c r="I136" i="2"/>
  <c r="H80" i="2"/>
  <c r="G80" i="2" s="1"/>
  <c r="H121" i="2"/>
  <c r="G121" i="2" s="1"/>
  <c r="H70" i="2"/>
  <c r="G70" i="2" s="1"/>
  <c r="I139" i="2"/>
  <c r="H61" i="2"/>
  <c r="G61" i="2" s="1"/>
  <c r="I145" i="2"/>
  <c r="I78" i="2"/>
  <c r="H130" i="2"/>
  <c r="G130" i="2" s="1"/>
  <c r="H120" i="2"/>
  <c r="G120" i="2" s="1"/>
  <c r="I49" i="2"/>
  <c r="I146" i="2"/>
  <c r="I131" i="2"/>
  <c r="H82" i="2"/>
  <c r="G82" i="2" s="1"/>
  <c r="H55" i="17"/>
  <c r="N36" i="2"/>
  <c r="N35" i="2" s="1"/>
  <c r="O35" i="2" s="1"/>
  <c r="H58" i="2"/>
  <c r="G58" i="2" s="1"/>
  <c r="H119" i="2"/>
  <c r="G119" i="2" s="1"/>
  <c r="H135" i="2"/>
  <c r="G135" i="2" s="1"/>
  <c r="H56" i="2"/>
  <c r="G56" i="2" s="1"/>
  <c r="I25" i="2"/>
  <c r="I130" i="2"/>
  <c r="H134" i="2"/>
  <c r="G134" i="2" s="1"/>
  <c r="H66" i="2"/>
  <c r="G66" i="2" s="1"/>
  <c r="I134" i="2"/>
  <c r="H78" i="2"/>
  <c r="G78" i="2" s="1"/>
  <c r="I120" i="2"/>
  <c r="I60" i="2"/>
  <c r="H131" i="2"/>
  <c r="G131" i="2" s="1"/>
  <c r="H69" i="2"/>
  <c r="G69" i="2" s="1"/>
  <c r="H65" i="2"/>
  <c r="G65" i="2" s="1"/>
  <c r="I121" i="2"/>
  <c r="I83" i="2"/>
  <c r="H83" i="2"/>
  <c r="G83" i="2" s="1"/>
  <c r="H20" i="2"/>
  <c r="H14" i="2" s="1"/>
  <c r="I77" i="2"/>
  <c r="H150" i="10"/>
  <c r="F35" i="19"/>
  <c r="N138" i="2"/>
  <c r="N137" i="2" s="1"/>
  <c r="N76" i="2"/>
  <c r="N75" i="2" s="1"/>
  <c r="J137" i="2"/>
  <c r="G137" i="2" s="1"/>
  <c r="G138" i="2"/>
  <c r="J14" i="2"/>
  <c r="O19" i="2"/>
  <c r="I149" i="10"/>
  <c r="H64" i="10"/>
  <c r="I64" i="10" s="1"/>
  <c r="I61" i="17"/>
  <c r="I134" i="13"/>
  <c r="I149" i="13" s="1"/>
  <c r="C9" i="4"/>
  <c r="O11" i="22"/>
  <c r="F12" i="22"/>
  <c r="O12" i="22" s="1"/>
  <c r="C7" i="4"/>
  <c r="I79" i="17"/>
  <c r="H75" i="2"/>
  <c r="G75" i="2" s="1"/>
  <c r="J124" i="2"/>
  <c r="H78" i="9"/>
  <c r="I78" i="9" s="1"/>
  <c r="H55" i="9"/>
  <c r="I55" i="9" s="1"/>
  <c r="H70" i="17"/>
  <c r="H88" i="10"/>
  <c r="I129" i="17"/>
  <c r="I116" i="9"/>
  <c r="I16" i="17"/>
  <c r="H133" i="2"/>
  <c r="H136" i="17"/>
  <c r="C13" i="3"/>
  <c r="G79" i="9"/>
  <c r="I147" i="17"/>
  <c r="I134" i="9"/>
  <c r="H146" i="17"/>
  <c r="I142" i="17"/>
  <c r="G88" i="17"/>
  <c r="H64" i="2"/>
  <c r="H66" i="17"/>
  <c r="G88" i="10"/>
  <c r="I30" i="10"/>
  <c r="I36" i="17"/>
  <c r="G65" i="17"/>
  <c r="K22" i="2"/>
  <c r="K21" i="2" s="1"/>
  <c r="N22" i="2"/>
  <c r="N21" i="2" s="1"/>
  <c r="O21" i="2" s="1"/>
  <c r="H24" i="17"/>
  <c r="H38" i="17"/>
  <c r="I38" i="17" s="1"/>
  <c r="H141" i="17"/>
  <c r="H78" i="17"/>
  <c r="I78" i="17" s="1"/>
  <c r="I48" i="10"/>
  <c r="I50" i="17"/>
  <c r="G151" i="17"/>
  <c r="G152" i="17" s="1"/>
  <c r="I133" i="17"/>
  <c r="I120" i="9"/>
  <c r="H87" i="13"/>
  <c r="I87" i="13" s="1"/>
  <c r="I83" i="17"/>
  <c r="H139" i="9"/>
  <c r="H140" i="9" s="1"/>
  <c r="N60" i="2"/>
  <c r="H60" i="2"/>
  <c r="G60" i="2" s="1"/>
  <c r="N13" i="2"/>
  <c r="N7" i="2" s="1"/>
  <c r="H7" i="2"/>
  <c r="K13" i="2"/>
  <c r="K7" i="2" s="1"/>
  <c r="H10" i="17"/>
  <c r="I77" i="17"/>
  <c r="I72" i="2" s="1"/>
  <c r="H47" i="2"/>
  <c r="H49" i="17"/>
  <c r="F28" i="2"/>
  <c r="H150" i="13"/>
  <c r="I150" i="13" s="1"/>
  <c r="I129" i="13"/>
  <c r="I150" i="10"/>
  <c r="I68" i="2"/>
  <c r="I67" i="2" s="1"/>
  <c r="I70" i="17"/>
  <c r="I129" i="9"/>
  <c r="N125" i="2"/>
  <c r="N124" i="2" s="1"/>
  <c r="N127" i="2" s="1"/>
  <c r="H125" i="2"/>
  <c r="H127" i="2" s="1"/>
  <c r="H128" i="17"/>
  <c r="H131" i="17" s="1"/>
  <c r="N34" i="2"/>
  <c r="N28" i="2" s="1"/>
  <c r="I56" i="17"/>
  <c r="I25" i="17"/>
  <c r="H82" i="17"/>
  <c r="H60" i="17"/>
  <c r="H53" i="2"/>
  <c r="I65" i="10"/>
  <c r="I87" i="10" s="1"/>
  <c r="I67" i="17"/>
  <c r="I23" i="2"/>
  <c r="N129" i="2"/>
  <c r="N128" i="2" s="1"/>
  <c r="H129" i="2"/>
  <c r="H132" i="17"/>
  <c r="I137" i="17"/>
  <c r="I17" i="17"/>
  <c r="H74" i="2"/>
  <c r="H64" i="13"/>
  <c r="F28" i="19" l="1"/>
  <c r="K9" i="22"/>
  <c r="E9" i="22"/>
  <c r="C76" i="2"/>
  <c r="F142" i="8"/>
  <c r="C138" i="2"/>
  <c r="C137" i="2" s="1"/>
  <c r="C147" i="2" s="1"/>
  <c r="C148" i="2" s="1"/>
  <c r="C141" i="8"/>
  <c r="C151" i="8" s="1"/>
  <c r="C152" i="8" s="1"/>
  <c r="O8" i="22"/>
  <c r="F70" i="17"/>
  <c r="C78" i="9"/>
  <c r="F71" i="17"/>
  <c r="C67" i="2"/>
  <c r="E161" i="17"/>
  <c r="E162" i="17" s="1"/>
  <c r="D162" i="17"/>
  <c r="D164" i="17" s="1"/>
  <c r="E164" i="17" s="1"/>
  <c r="H142" i="2"/>
  <c r="G142" i="2" s="1"/>
  <c r="H128" i="2"/>
  <c r="G128" i="2" s="1"/>
  <c r="J85" i="2"/>
  <c r="I75" i="2"/>
  <c r="I58" i="2"/>
  <c r="I57" i="2" s="1"/>
  <c r="H79" i="2"/>
  <c r="G79" i="2" s="1"/>
  <c r="I138" i="2"/>
  <c r="H67" i="2"/>
  <c r="G67" i="2" s="1"/>
  <c r="C18" i="4"/>
  <c r="C32" i="4" s="1"/>
  <c r="G129" i="2"/>
  <c r="G124" i="2"/>
  <c r="J127" i="2"/>
  <c r="O127" i="2" s="1"/>
  <c r="I60" i="17"/>
  <c r="H52" i="2"/>
  <c r="G52" i="2" s="1"/>
  <c r="G53" i="2"/>
  <c r="H46" i="2"/>
  <c r="G46" i="2" s="1"/>
  <c r="G47" i="2"/>
  <c r="I140" i="9"/>
  <c r="H63" i="2"/>
  <c r="G63" i="2" s="1"/>
  <c r="G64" i="2"/>
  <c r="G125" i="2"/>
  <c r="H132" i="2"/>
  <c r="G132" i="2" s="1"/>
  <c r="G133" i="2"/>
  <c r="G35" i="2"/>
  <c r="H72" i="2"/>
  <c r="G72" i="2" s="1"/>
  <c r="G74" i="2"/>
  <c r="J147" i="2"/>
  <c r="J62" i="2"/>
  <c r="O14" i="2"/>
  <c r="N147" i="2"/>
  <c r="N148" i="2" s="1"/>
  <c r="O75" i="2"/>
  <c r="N85" i="2"/>
  <c r="H79" i="9"/>
  <c r="I139" i="9"/>
  <c r="O6" i="22"/>
  <c r="G89" i="17"/>
  <c r="L22" i="2"/>
  <c r="L21" i="2" s="1"/>
  <c r="I22" i="2"/>
  <c r="I21" i="2" s="1"/>
  <c r="I24" i="17"/>
  <c r="I131" i="17"/>
  <c r="C10" i="3"/>
  <c r="O9" i="22"/>
  <c r="H65" i="17"/>
  <c r="H28" i="2"/>
  <c r="L13" i="2"/>
  <c r="L7" i="2" s="1"/>
  <c r="I10" i="17"/>
  <c r="H88" i="13"/>
  <c r="I88" i="13" s="1"/>
  <c r="I64" i="13"/>
  <c r="I133" i="2"/>
  <c r="I136" i="17"/>
  <c r="H151" i="17"/>
  <c r="H152" i="17" s="1"/>
  <c r="I64" i="2"/>
  <c r="I63" i="2" s="1"/>
  <c r="I66" i="17"/>
  <c r="I53" i="2"/>
  <c r="I52" i="2" s="1"/>
  <c r="O34" i="2"/>
  <c r="O28" i="2"/>
  <c r="K62" i="2"/>
  <c r="O13" i="2"/>
  <c r="O60" i="2"/>
  <c r="N57" i="2"/>
  <c r="I80" i="2"/>
  <c r="I79" i="2" s="1"/>
  <c r="I82" i="17"/>
  <c r="I129" i="2"/>
  <c r="I132" i="17"/>
  <c r="I47" i="2"/>
  <c r="I46" i="2" s="1"/>
  <c r="I49" i="17"/>
  <c r="H88" i="17"/>
  <c r="I88" i="17" s="1"/>
  <c r="I33" i="2"/>
  <c r="I31" i="17"/>
  <c r="I141" i="17"/>
  <c r="I143" i="2"/>
  <c r="I142" i="2" s="1"/>
  <c r="I146" i="17"/>
  <c r="O10" i="22"/>
  <c r="I128" i="17"/>
  <c r="I125" i="2"/>
  <c r="I124" i="2" s="1"/>
  <c r="I127" i="2" s="1"/>
  <c r="I152" i="2" s="1"/>
  <c r="I88" i="10"/>
  <c r="F76" i="2" l="1"/>
  <c r="F141" i="8"/>
  <c r="F151" i="8" s="1"/>
  <c r="F138" i="2"/>
  <c r="C79" i="9"/>
  <c r="F68" i="19"/>
  <c r="F67" i="2"/>
  <c r="J148" i="2"/>
  <c r="O148" i="2" s="1"/>
  <c r="O85" i="2"/>
  <c r="H147" i="2"/>
  <c r="G127" i="2"/>
  <c r="O147" i="2"/>
  <c r="H62" i="2"/>
  <c r="H152" i="2" s="1"/>
  <c r="G28" i="2"/>
  <c r="I79" i="9"/>
  <c r="K152" i="17"/>
  <c r="H85" i="2"/>
  <c r="G85" i="2" s="1"/>
  <c r="J153" i="2"/>
  <c r="G154" i="17"/>
  <c r="J86" i="2"/>
  <c r="Q86" i="2"/>
  <c r="J152" i="2"/>
  <c r="N153" i="2"/>
  <c r="I152" i="17"/>
  <c r="I147" i="2"/>
  <c r="I148" i="2" s="1"/>
  <c r="I85" i="2"/>
  <c r="I151" i="17"/>
  <c r="O7" i="2"/>
  <c r="N62" i="2"/>
  <c r="K152" i="2"/>
  <c r="K86" i="2"/>
  <c r="I65" i="17"/>
  <c r="H89" i="17"/>
  <c r="K89" i="17" s="1"/>
  <c r="F67" i="19" l="1"/>
  <c r="F135" i="19"/>
  <c r="F137" i="2"/>
  <c r="F76" i="19"/>
  <c r="C89" i="17"/>
  <c r="F80" i="17"/>
  <c r="C75" i="2"/>
  <c r="C85" i="2" s="1"/>
  <c r="C153" i="2" s="1"/>
  <c r="Q153" i="2" s="1"/>
  <c r="H153" i="2"/>
  <c r="G147" i="2"/>
  <c r="G153" i="2" s="1"/>
  <c r="H148" i="2"/>
  <c r="G148" i="2" s="1"/>
  <c r="G62" i="2"/>
  <c r="H86" i="2"/>
  <c r="G86" i="2" s="1"/>
  <c r="O153" i="2"/>
  <c r="I89" i="17"/>
  <c r="R86" i="2"/>
  <c r="I153" i="2"/>
  <c r="J156" i="2"/>
  <c r="I86" i="2"/>
  <c r="N152" i="2"/>
  <c r="O152" i="2" s="1"/>
  <c r="O62" i="2"/>
  <c r="N86" i="2"/>
  <c r="Q87" i="2" s="1"/>
  <c r="E14" i="2"/>
  <c r="E62" i="2" s="1"/>
  <c r="F134" i="19" l="1"/>
  <c r="F147" i="2"/>
  <c r="G152" i="2"/>
  <c r="F78" i="19"/>
  <c r="F75" i="2"/>
  <c r="E152" i="2"/>
  <c r="O86" i="2"/>
  <c r="F144" i="19" l="1"/>
  <c r="N14" i="22"/>
  <c r="O14" i="22" s="1"/>
  <c r="F75" i="19"/>
  <c r="F85" i="2"/>
  <c r="C16" i="10"/>
  <c r="F16" i="10"/>
  <c r="F64" i="10" s="1"/>
  <c r="F88" i="10" s="1"/>
  <c r="F153" i="2" l="1"/>
  <c r="R153" i="2" s="1"/>
  <c r="F85" i="19"/>
  <c r="C64" i="10"/>
  <c r="C14" i="2"/>
  <c r="C88" i="10" l="1"/>
  <c r="C62" i="2"/>
  <c r="C152" i="2" s="1"/>
  <c r="C86" i="2" l="1"/>
  <c r="F86" i="2" s="1"/>
  <c r="F14" i="2"/>
  <c r="F14" i="19" l="1"/>
  <c r="F62" i="19" s="1"/>
  <c r="F86" i="19" s="1"/>
  <c r="H15" i="22"/>
  <c r="L15" i="22"/>
  <c r="E15" i="22"/>
  <c r="I15" i="22"/>
  <c r="M15" i="22"/>
  <c r="E79" i="9"/>
  <c r="F79" i="9"/>
  <c r="E11" i="3"/>
  <c r="K15" i="22"/>
  <c r="F15" i="22"/>
  <c r="N15" i="22"/>
  <c r="J15" i="22"/>
  <c r="G15" i="22"/>
  <c r="D15" i="22"/>
  <c r="E81" i="17" l="1"/>
  <c r="E78" i="2" s="1"/>
  <c r="E75" i="2" s="1"/>
  <c r="E85" i="2" s="1"/>
  <c r="E89" i="17"/>
  <c r="F89" i="17" s="1"/>
  <c r="F154" i="17" s="1"/>
  <c r="F144" i="9"/>
  <c r="C8" i="3"/>
  <c r="C19" i="3" s="1"/>
  <c r="O21" i="22"/>
  <c r="C15" i="22"/>
  <c r="O7" i="22"/>
  <c r="F81" i="17" l="1"/>
  <c r="E153" i="2"/>
  <c r="E86" i="2"/>
  <c r="O15" i="22"/>
  <c r="P15" i="22" s="1"/>
  <c r="C29" i="3"/>
  <c r="G32" i="4" s="1"/>
  <c r="G19" i="4"/>
  <c r="I32" i="4" l="1"/>
  <c r="G11" i="32" l="1"/>
  <c r="D130" i="8" s="1"/>
  <c r="D126" i="2" l="1"/>
  <c r="D124" i="2" s="1"/>
  <c r="D128" i="8"/>
  <c r="F130" i="8"/>
  <c r="G17" i="32"/>
  <c r="F126" i="2" l="1"/>
  <c r="F128" i="8"/>
  <c r="F124" i="2" l="1"/>
  <c r="F123" i="19"/>
  <c r="E12" i="3" l="1"/>
  <c r="E19" i="3" s="1"/>
  <c r="C30" i="3" s="1"/>
  <c r="E22" i="22"/>
  <c r="E27" i="22" s="1"/>
  <c r="E28" i="22" s="1"/>
  <c r="G22" i="22"/>
  <c r="G27" i="22" s="1"/>
  <c r="G28" i="22" s="1"/>
  <c r="I22" i="22"/>
  <c r="K22" i="22"/>
  <c r="K27" i="22" s="1"/>
  <c r="K28" i="22" s="1"/>
  <c r="M22" i="22"/>
  <c r="M27" i="22" s="1"/>
  <c r="M28" i="22" s="1"/>
  <c r="C22" i="22"/>
  <c r="F121" i="19"/>
  <c r="D22" i="22"/>
  <c r="D27" i="22" s="1"/>
  <c r="D28" i="22" s="1"/>
  <c r="F22" i="22"/>
  <c r="F27" i="22" s="1"/>
  <c r="F28" i="22" s="1"/>
  <c r="H22" i="22"/>
  <c r="J22" i="22"/>
  <c r="L22" i="22"/>
  <c r="L27" i="22" s="1"/>
  <c r="L28" i="22" s="1"/>
  <c r="N22" i="22"/>
  <c r="N27" i="22" s="1"/>
  <c r="N28" i="22" s="1"/>
  <c r="E29" i="3" l="1"/>
  <c r="C31" i="3" s="1"/>
  <c r="E30" i="3"/>
  <c r="O22" i="22"/>
  <c r="C27" i="22"/>
  <c r="E31" i="3" l="1"/>
  <c r="C28" i="22"/>
  <c r="G29" i="27" l="1"/>
  <c r="D115" i="8"/>
  <c r="G36" i="25"/>
  <c r="D114" i="8" l="1"/>
  <c r="D131" i="8" s="1"/>
  <c r="D152" i="8" s="1"/>
  <c r="D111" i="2"/>
  <c r="D110" i="2" s="1"/>
  <c r="D127" i="2" s="1"/>
  <c r="F115" i="8"/>
  <c r="F111" i="2" l="1"/>
  <c r="F114" i="8"/>
  <c r="F131" i="8" s="1"/>
  <c r="F152" i="8" s="1"/>
  <c r="F156" i="8" s="1"/>
  <c r="M36" i="25" s="1"/>
  <c r="R36" i="25" s="1"/>
  <c r="D148" i="2"/>
  <c r="D152" i="2"/>
  <c r="Q152" i="2" s="1"/>
  <c r="M37" i="25" l="1"/>
  <c r="F108" i="19"/>
  <c r="F110" i="2"/>
  <c r="H23" i="22"/>
  <c r="J23" i="22"/>
  <c r="J27" i="22" s="1"/>
  <c r="J28" i="22" s="1"/>
  <c r="E7" i="4"/>
  <c r="E18" i="4" s="1"/>
  <c r="I23" i="22"/>
  <c r="I27" i="22" s="1"/>
  <c r="I28" i="22" s="1"/>
  <c r="C33" i="4" l="1"/>
  <c r="E32" i="4"/>
  <c r="E33" i="4"/>
  <c r="G18" i="4"/>
  <c r="H27" i="22"/>
  <c r="O23" i="22"/>
  <c r="F127" i="2"/>
  <c r="F106" i="19"/>
  <c r="F107" i="19"/>
  <c r="F124" i="19" l="1"/>
  <c r="F152" i="2"/>
  <c r="R152" i="2" s="1"/>
  <c r="F148" i="2"/>
  <c r="C34" i="4"/>
  <c r="E34" i="4"/>
  <c r="H32" i="4"/>
  <c r="G20" i="4"/>
  <c r="H18" i="4"/>
  <c r="O27" i="22"/>
  <c r="O28" i="22" s="1"/>
  <c r="H28" i="22"/>
  <c r="P27" i="22" l="1"/>
  <c r="F145" i="19"/>
  <c r="F156" i="2"/>
  <c r="F158" i="2" s="1"/>
  <c r="J32" i="4"/>
</calcChain>
</file>

<file path=xl/sharedStrings.xml><?xml version="1.0" encoding="utf-8"?>
<sst xmlns="http://schemas.openxmlformats.org/spreadsheetml/2006/main" count="4569" uniqueCount="970">
  <si>
    <t>B E V É T E L E K</t>
  </si>
  <si>
    <t>1. sz. táblázat</t>
  </si>
  <si>
    <t>Sor-
szám</t>
  </si>
  <si>
    <t>Bevételi jogcím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</si>
  <si>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</si>
  <si>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</si>
  <si>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</si>
  <si>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</si>
  <si>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</si>
  <si>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</si>
  <si>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</si>
  <si>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</si>
  <si>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</si>
  <si>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</si>
  <si>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</si>
  <si>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</si>
  <si>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</si>
  <si>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</si>
  <si>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</si>
  <si>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</si>
  <si>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</si>
  <si>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</si>
  <si>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</si>
  <si>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</si>
  <si>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</si>
  <si>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</si>
  <si>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</si>
  <si>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</si>
  <si>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</si>
  <si>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</si>
  <si>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</si>
  <si>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</si>
  <si>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</si>
  <si>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</si>
  <si>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</si>
  <si>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</si>
  <si>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</si>
  <si>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</si>
  <si>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</si>
  <si>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</si>
  <si>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</si>
  <si>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</si>
  <si>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</si>
  <si>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</si>
  <si>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</si>
  <si>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</si>
  <si>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</si>
  <si>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</si>
  <si>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</si>
  <si>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</si>
  <si>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</si>
  <si>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</si>
  <si>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</si>
  <si>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</si>
  <si>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</si>
  <si>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</si>
  <si>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</si>
  <si>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</si>
  <si>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</si>
  <si>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</si>
  <si>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</si>
  <si>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</si>
  <si>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</si>
  <si>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</si>
  <si>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</si>
  <si>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</si>
  <si>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</si>
  <si>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</si>
  <si>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</si>
  <si>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</si>
  <si>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</si>
  <si>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</si>
  <si>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</si>
  <si>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</si>
  <si>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</si>
  <si>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</si>
  <si>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</si>
  <si>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</si>
  <si>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</si>
  <si>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</si>
  <si>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</si>
  <si>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</si>
  <si>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</si>
  <si>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</si>
  <si>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</si>
  <si>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</si>
  <si>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</si>
  <si>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</si>
  <si>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</si>
  <si>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</si>
  <si>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</si>
  <si>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</si>
  <si>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</si>
  <si>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</si>
  <si>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</si>
  <si>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</si>
  <si>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</si>
  <si>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</si>
  <si>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</si>
  <si>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</si>
  <si>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</si>
  <si>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</si>
  <si>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</si>
  <si>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</si>
  <si>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</si>
  <si>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</si>
  <si>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</si>
  <si>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</si>
  <si>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</si>
  <si>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</si>
  <si>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</si>
  <si>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</si>
  <si>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</si>
  <si>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</si>
  <si>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</si>
  <si>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</si>
  <si>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</si>
  <si>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</si>
  <si>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</si>
  <si>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</si>
  <si>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</si>
  <si>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</si>
  <si>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</si>
  <si>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</si>
  <si>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</si>
  <si>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</si>
  <si>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</si>
  <si>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</si>
  <si>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</si>
  <si>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</si>
  <si>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</si>
  <si>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</si>
  <si>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</si>
  <si>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</si>
  <si>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</si>
  <si>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</si>
  <si>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</si>
  <si>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</si>
  <si>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</si>
  <si>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</si>
  <si>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</si>
  <si>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</si>
  <si>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</si>
  <si>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</si>
  <si>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</si>
  <si>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</si>
  <si>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</si>
  <si>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</si>
  <si>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</si>
  <si>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</si>
  <si>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</si>
  <si>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</si>
  <si>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</si>
  <si>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</si>
  <si>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</si>
  <si>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</si>
  <si>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</si>
  <si>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</si>
  <si>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</si>
  <si>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</si>
  <si>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</si>
  <si>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</si>
  <si>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</si>
  <si>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</si>
  <si>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</si>
  <si>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</si>
  <si>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</t>
  </si>
  <si>
    <r>
      <t xml:space="preserve">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</si>
  <si>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</si>
  <si>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</si>
  <si>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</si>
  <si>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</si>
  <si>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</si>
  <si>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</si>
  <si>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</si>
  <si>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</si>
  <si>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</si>
  <si>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</si>
  <si>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</si>
  <si>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</si>
  <si>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</si>
  <si>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</si>
  <si>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</si>
  <si>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</si>
  <si>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</si>
  <si>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</si>
  <si>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</si>
  <si>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</si>
  <si>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</si>
  <si>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</si>
  <si>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</si>
  <si>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</si>
  <si>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</si>
  <si>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</si>
  <si>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</si>
  <si>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</si>
  <si>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</si>
  <si>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</si>
  <si>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</si>
  <si>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</si>
  <si>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</si>
  <si>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</si>
  <si>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</si>
  <si>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</si>
  <si>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</si>
  <si>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</si>
  <si>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</si>
  <si>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</si>
  <si>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</si>
  <si>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</si>
  <si>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</si>
  <si>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</si>
  <si>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</si>
  <si>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</si>
  <si>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</si>
  <si>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</si>
  <si>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</si>
  <si>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</si>
  <si>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</si>
  <si>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</si>
  <si>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</si>
  <si>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Belföldi értékpapírok kiadásai (6.1. + … + 6.4.)</t>
  </si>
  <si>
    <t>Forgatási célú belföldi értékpapírok vásárlása</t>
  </si>
  <si>
    <t>Forgatási célú belföldi értékpapírok beváltása</t>
  </si>
  <si>
    <t>Befektetési célú belföldi értékpapírok vásárlása</t>
  </si>
  <si>
    <t>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</si>
  <si>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</si>
  <si>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</si>
  <si>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</si>
  <si>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</si>
  <si>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Pénzeszközök betétként elhelyezése </t>
  </si>
  <si>
    <t>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</si>
  <si>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</si>
  <si>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</si>
  <si>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</si>
  <si>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</si>
  <si>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</si>
  <si>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</si>
  <si>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</si>
  <si>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</si>
  <si>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</si>
  <si>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Kötelező feladatok</t>
  </si>
  <si>
    <t>Önként vállalt feladatok</t>
  </si>
  <si>
    <t>Államigazgatási feladatok</t>
  </si>
  <si>
    <t>Összesen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</si>
  <si>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</si>
  <si>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</si>
  <si>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</si>
  <si>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</si>
  <si>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</si>
  <si>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</si>
  <si>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</si>
  <si>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</si>
  <si>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</si>
  <si>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</si>
  <si>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</si>
  <si>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</si>
  <si>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</si>
  <si>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</si>
  <si>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</si>
  <si>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</si>
  <si>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</si>
  <si>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</si>
  <si>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</si>
  <si>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</si>
  <si>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</si>
  <si>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</si>
  <si>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</si>
  <si>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</si>
  <si>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</si>
  <si>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</si>
  <si>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</si>
  <si>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</si>
  <si>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</si>
  <si>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</si>
  <si>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</si>
  <si>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</si>
  <si>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</si>
  <si>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</si>
  <si>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</si>
  <si>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</si>
  <si>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</si>
  <si>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</si>
  <si>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</si>
  <si>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</si>
  <si>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</si>
  <si>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</si>
  <si>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</si>
  <si>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</si>
  <si>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</si>
  <si>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</si>
  <si>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</si>
  <si>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</si>
  <si>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</si>
  <si>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</si>
  <si>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</si>
  <si>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</si>
  <si>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</si>
  <si>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</si>
  <si>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</si>
  <si>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</si>
  <si>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</si>
  <si>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</si>
  <si>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</si>
  <si>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</si>
  <si>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</si>
  <si>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</si>
  <si>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</si>
  <si>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</si>
  <si>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</si>
  <si>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</si>
  <si>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</si>
  <si>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</si>
  <si>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</si>
  <si>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</si>
  <si>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</si>
  <si>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</si>
  <si>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</si>
  <si>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</si>
  <si>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</si>
  <si>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</si>
  <si>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</si>
  <si>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</si>
  <si>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</si>
  <si>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</si>
  <si>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</si>
  <si>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</si>
  <si>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Teljes költség</t>
  </si>
  <si>
    <t>Kivitelezés kezdési és befejezési éve</t>
  </si>
  <si>
    <t>Felhasználás
2013. XII.31-ig</t>
  </si>
  <si>
    <t>ÖSSZESEN:</t>
  </si>
  <si>
    <t>EU-s projekt neve, azonosítója:</t>
  </si>
  <si>
    <t>Ezer forintban!</t>
  </si>
  <si>
    <t>Források</t>
  </si>
  <si>
    <t>2014.</t>
  </si>
  <si>
    <t>2015.</t>
  </si>
  <si>
    <t>2015. után</t>
  </si>
  <si>
    <t>Saját erő</t>
  </si>
  <si>
    <t>- saját erőből központi támogatás</t>
  </si>
  <si>
    <t>EU-s forrás</t>
  </si>
  <si>
    <t>Társfinanszírozás</t>
  </si>
  <si>
    <t>Hitel</t>
  </si>
  <si>
    <t>Egyéb forrás</t>
  </si>
  <si>
    <t>Források összesen: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</si>
  <si>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</si>
  <si>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</si>
  <si>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</si>
  <si>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</si>
  <si>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</si>
  <si>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</si>
  <si>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Önkormányzaton kívüli EU-s projektekhez történő hozzájárulás 2014. évi előirányzat</t>
  </si>
  <si>
    <t>Támogatott neve</t>
  </si>
  <si>
    <t>Hozzájárulás  (E Ft)</t>
  </si>
  <si>
    <t>Feladat megnevezése</t>
  </si>
  <si>
    <t>Összes bevétel, kiadás</t>
  </si>
  <si>
    <t>--------</t>
  </si>
  <si>
    <t>Száma</t>
  </si>
  <si>
    <t>Előirányzat-csoport, kiemelt előirányzat megnevezése</t>
  </si>
  <si>
    <t xml:space="preserve">Működési célú visszatérítendő támogatások kölcsönök visszatérülése </t>
  </si>
  <si>
    <t>Működési célú visszatérítendő támogatások kölcsönök igénybevétele</t>
  </si>
  <si>
    <t>Felhalmozási célú visszatérítendő támogatások kölcsönök visszatérülése</t>
  </si>
  <si>
    <t>Felhalmozási célú visszatérítendő támogatások kölcsönök igénybevétele</t>
  </si>
  <si>
    <t xml:space="preserve"> 10.</t>
  </si>
  <si>
    <t xml:space="preserve">    Rövid lejáratú  hitelek, kölcsönök felvétele</t>
  </si>
  <si>
    <t>BEVÉTELEK ÖSSZESEN: (9+16)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</si>
  <si>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</si>
  <si>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</si>
  <si>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</si>
  <si>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Forgatási célú külföldi értékpapírok vásárlása</t>
  </si>
  <si>
    <t>Befektetési célú külföldi értékpapírok beváltása</t>
  </si>
  <si>
    <t>Külföldi értékpapírok beváltása</t>
  </si>
  <si>
    <t>Külföldi hitelek, kölcsönök törlesztése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</si>
  <si>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</si>
  <si>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</si>
  <si>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</si>
  <si>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</si>
  <si>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 xml:space="preserve"> Pénzeszközök betétként elhelyezése </t>
  </si>
  <si>
    <t xml:space="preserve"> Pénzügyi lízing kiadásai</t>
  </si>
  <si>
    <t>9.3. melléklet</t>
  </si>
  <si>
    <t>03</t>
  </si>
  <si>
    <t xml:space="preserve">
2014. év utáni szükséglet
</t>
  </si>
  <si>
    <t>6=(2-4-5)</t>
  </si>
  <si>
    <t>4.-ből EU-s támogatás</t>
  </si>
  <si>
    <t>Pénzeszközátadás megnevezése</t>
  </si>
  <si>
    <t>Működési célú pénzeszközátadás</t>
  </si>
  <si>
    <t>Felhalmozási célú pénzeszközátadás</t>
  </si>
  <si>
    <t>04</t>
  </si>
  <si>
    <t>9.4. melléklet</t>
  </si>
  <si>
    <t>Működési célú visszatérítendő támogatások, kölcsönök visszatér. ÁH-n kívülről</t>
  </si>
  <si>
    <t>Felhalm. célú visszatérítendő támogatások, kölcsönök visszatér. ÁH-n kívülről</t>
  </si>
  <si>
    <t>Sor-szám</t>
  </si>
  <si>
    <t>Kiadási jogcímek</t>
  </si>
  <si>
    <t>Többéves kihatással járó döntések számszerűsítése évenkénti bontásban és összesítve célok szerint</t>
  </si>
  <si>
    <t>Kötelezettség jogcíme</t>
  </si>
  <si>
    <t>Köt. váll.
 éve</t>
  </si>
  <si>
    <t>Kiadás vonzata évenként</t>
  </si>
  <si>
    <t>9=(4+5+6+7+8)</t>
  </si>
  <si>
    <t>Működési célú finanszírozási kiadások
(hiteltörlesztés, értékpapír vásárlás, stb.)</t>
  </si>
  <si>
    <t>............................</t>
  </si>
  <si>
    <t>Felhalmozási célú finanszírozási kiadások
(hiteltörlesztés, értékpapír vásárlás, stb.)</t>
  </si>
  <si>
    <t>Beruházási kiadások beruházásonként</t>
  </si>
  <si>
    <t>Felújítási kiadások felújításonként</t>
  </si>
  <si>
    <t>Egyéb (Pl.: garancia és kezességvállalás, stb.)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</si>
  <si>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</si>
  <si>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</si>
  <si>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</si>
  <si>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</si>
  <si>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</si>
  <si>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</si>
  <si>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</si>
  <si>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</si>
  <si>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</si>
  <si>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</si>
  <si>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</si>
  <si>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</si>
  <si>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</si>
  <si>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</si>
  <si>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</si>
  <si>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</si>
  <si>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</si>
  <si>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</si>
  <si>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</si>
  <si>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</si>
  <si>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</si>
  <si>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</si>
  <si>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Eredeti
előirányzat
(Ft)</t>
  </si>
  <si>
    <t>I.</t>
  </si>
  <si>
    <t>A települési önkormányzatok működésének támogatása</t>
  </si>
  <si>
    <t>a)</t>
  </si>
  <si>
    <t>b)</t>
  </si>
  <si>
    <t>c)</t>
  </si>
  <si>
    <t>Nem közművel összegyűjtött háztartási szennyvíz ártalmatlanítása</t>
  </si>
  <si>
    <t xml:space="preserve">A HELYI ÖNKORMÁNYZATOK MŰKÖDÉSÉNEK ÁLTALÁNOS TÁMOGATÁSA ÖSSZESEN
</t>
  </si>
  <si>
    <t>II.</t>
  </si>
  <si>
    <t>Óvodapedagógusok bértámogatása</t>
  </si>
  <si>
    <t>A TELEPÜLÉSI ÖNKORMÁNYZATOK EGYES KÖZNEVELÉSI FELADATAINAK TÁMOGATÁSA ÖSSZESEN</t>
  </si>
  <si>
    <t>III.</t>
  </si>
  <si>
    <t xml:space="preserve">Szociális és gyermekjóléti alapszolgáltatások általános feladatai </t>
  </si>
  <si>
    <t xml:space="preserve">Gyermekjóléti központ </t>
  </si>
  <si>
    <t xml:space="preserve">Szociális étkeztetés </t>
  </si>
  <si>
    <t>d)</t>
  </si>
  <si>
    <t xml:space="preserve">Házi segítségnyújtás </t>
  </si>
  <si>
    <t>e)</t>
  </si>
  <si>
    <t xml:space="preserve">Falugondnoki vagy tanyagondnoki szolgáltatás </t>
  </si>
  <si>
    <t>f)</t>
  </si>
  <si>
    <t xml:space="preserve">Időskorúak nappali intézményi ellátása </t>
  </si>
  <si>
    <t>g)</t>
  </si>
  <si>
    <t xml:space="preserve">Fogyatékos és demens személyek nappali intézményi ellátása </t>
  </si>
  <si>
    <t>h)</t>
  </si>
  <si>
    <t xml:space="preserve">Pszichiátriai és szenvedélybetegek nappali intézményi ellátása </t>
  </si>
  <si>
    <t>i)</t>
  </si>
  <si>
    <t xml:space="preserve">Hajléktalanok nappali intézményi ellátása </t>
  </si>
  <si>
    <t>j)</t>
  </si>
  <si>
    <t>k)</t>
  </si>
  <si>
    <t xml:space="preserve">Hajléktalanok átmeneti intézményei </t>
  </si>
  <si>
    <t>l)</t>
  </si>
  <si>
    <t>m)</t>
  </si>
  <si>
    <t xml:space="preserve">Egyes szociális és gyermekjóléti feladatok támogatása 
</t>
  </si>
  <si>
    <t xml:space="preserve">A finanszírozás szempontjából elismert dolgozók bértámogatása </t>
  </si>
  <si>
    <t>Gyermekétkeztetés üzemeltetési támogatása</t>
  </si>
  <si>
    <t>Gyermekétkeztetés támogatása</t>
  </si>
  <si>
    <t xml:space="preserve">A TELEPÜLÉSI ÖNKORMÁNYZATOK SZOCIÁLIS, GYERMEKJÓLÉTI  ÉS GYERMEKÉTKEZTETÉSI FELADATAINAK TÁMOGATÁSA ÖSSZESEN 
</t>
  </si>
  <si>
    <t>IV.</t>
  </si>
  <si>
    <t xml:space="preserve">Megyei hatókörű városi múzeumok feladatainak támogatása </t>
  </si>
  <si>
    <t xml:space="preserve">Megyei könyvtárak feladatainak támogatása </t>
  </si>
  <si>
    <t xml:space="preserve">Települési önkormányzatok nyilvános könyvtári és közművelődési feladatainak támogatása 
</t>
  </si>
  <si>
    <t xml:space="preserve">Települési önkormányzatok muzeális intézményi feladatainak támogatása </t>
  </si>
  <si>
    <t xml:space="preserve">Budapest Főváros Önkormányzatának múzeumi, könyvtári és közművelődési támogatása 
</t>
  </si>
  <si>
    <t>Fővárosi kerületi önkormányzatok közművelődési támogatása</t>
  </si>
  <si>
    <t xml:space="preserve">Megyei könyvtár kistelepülési könyvtári célú kiegészítő támogatása 
</t>
  </si>
  <si>
    <t xml:space="preserve">Könyvtári, közművelődési és múzeumi feladatok támogatása összesen 
</t>
  </si>
  <si>
    <t xml:space="preserve">Színházművészeti szervezetek támogatása </t>
  </si>
  <si>
    <t>aa)</t>
  </si>
  <si>
    <t xml:space="preserve">A nemzeti minősítésű színházművészeti szervezetek támogatása 
</t>
  </si>
  <si>
    <t>aaa)</t>
  </si>
  <si>
    <t xml:space="preserve">A nemzeti minősítésű színházművészeti szervezetek művészeti támogatása </t>
  </si>
  <si>
    <t>aab)</t>
  </si>
  <si>
    <t xml:space="preserve">A nemzeti minősítésű színházművészeti szervezetek létesítmény-gazdálkodási célú működési támogatása 
</t>
  </si>
  <si>
    <t>ab)</t>
  </si>
  <si>
    <t xml:space="preserve">A kiemelt minősítésű színházművészeti szervezetek támogatása 
</t>
  </si>
  <si>
    <t>aba)</t>
  </si>
  <si>
    <t xml:space="preserve">A kiemelt minősítésű színházművészeti szervezetek művészeti támogatása </t>
  </si>
  <si>
    <t>abb)</t>
  </si>
  <si>
    <t xml:space="preserve">A kiemelt minősítésű színházművészeti szervezetek  létesítmény-gazdálkodási célú működési támogatása </t>
  </si>
  <si>
    <t xml:space="preserve">Táncművészeti szervezetek támogatása </t>
  </si>
  <si>
    <t>ba)</t>
  </si>
  <si>
    <t xml:space="preserve">A nemzeti minősítésű táncművészeti szervezetek művészeti támogatása </t>
  </si>
  <si>
    <t>bb)</t>
  </si>
  <si>
    <t xml:space="preserve">A nemzeti minősítésű táncművészeti szervezetek létesítmény-gazdálkodási célú működési támogatása 
</t>
  </si>
  <si>
    <t>bc)</t>
  </si>
  <si>
    <t xml:space="preserve">A kiemelt minősítésű táncművészeti szervezetek művészeti támogatása </t>
  </si>
  <si>
    <t>bd)</t>
  </si>
  <si>
    <t xml:space="preserve">A kiemelt minősítésű táncművészeti szervezetek létesítmény-gazdálkodási célú működési támogatása 
</t>
  </si>
  <si>
    <t xml:space="preserve">Zeneművészeti szervezetek támogatása </t>
  </si>
  <si>
    <t>ca)</t>
  </si>
  <si>
    <t xml:space="preserve">Zenekarok támogatása </t>
  </si>
  <si>
    <t>caa)</t>
  </si>
  <si>
    <t xml:space="preserve">A nemzeti minősítésű zenekarok támogatása </t>
  </si>
  <si>
    <t>cab)</t>
  </si>
  <si>
    <t xml:space="preserve">A kiemelt minősítésű zenekarok támogatása </t>
  </si>
  <si>
    <t>cb)</t>
  </si>
  <si>
    <t xml:space="preserve">Énekkarok támogatása </t>
  </si>
  <si>
    <t>cba)</t>
  </si>
  <si>
    <t xml:space="preserve">A nemzeti minősítésű énekkarok támogatása </t>
  </si>
  <si>
    <t>cbb)</t>
  </si>
  <si>
    <t xml:space="preserve">A kiemelt minősítésű énekkarok támogatása </t>
  </si>
  <si>
    <t>A települési önkormányzatok által fenntartott, illetve támogatott előadó-művészeti szervezetek támogatása összesen</t>
  </si>
  <si>
    <t xml:space="preserve"> A TELEPÜLÉSI ÖNKORMÁNYZATOK KULTURÁLIS FELADATAINAK TÁMOGATÁSA ÖSSZESEN </t>
  </si>
  <si>
    <t>Üdülőhelyi feladatok támogatása</t>
  </si>
  <si>
    <t>Települési önkormányzatok köznevelési feladatainak egyéb támogatása</t>
  </si>
  <si>
    <t>Korábban a Megyei Intézményfenntartó Központ által fenntartott, települési önkormányzat tulajdonában lévő köznevelési intézmények működtetésének támogatása</t>
  </si>
  <si>
    <t>Köznevelési intézmények kiegészítő támogatása</t>
  </si>
  <si>
    <t>Lakott külterülettel kapcsolatos feladatok támogatása</t>
  </si>
  <si>
    <t>1. sz. melléklet</t>
  </si>
  <si>
    <t>2. sz. melléklet</t>
  </si>
  <si>
    <t>3. sz. melléklet</t>
  </si>
  <si>
    <t>7. sz. melléklet</t>
  </si>
  <si>
    <t>6.1. sz. melléklet</t>
  </si>
  <si>
    <t>6.2. sz. melléklet</t>
  </si>
  <si>
    <t>8. sz. melléklet</t>
  </si>
  <si>
    <t>4.1. sz. melléklet</t>
  </si>
  <si>
    <t>4.2. sz. melléklet</t>
  </si>
  <si>
    <t>9.1. sz. melléklet</t>
  </si>
  <si>
    <t>9.2. sz. melléklet</t>
  </si>
  <si>
    <t>9.3. sz. melléklet</t>
  </si>
  <si>
    <t>9.4. sz. melléklet</t>
  </si>
  <si>
    <t>9.5. sz. melléklet</t>
  </si>
  <si>
    <t>9.6. sz. melléklet</t>
  </si>
  <si>
    <t>9.7. sz. melléklet</t>
  </si>
  <si>
    <t>9.8. sz. melléklet</t>
  </si>
  <si>
    <t>Mellékletek jegyzéke</t>
  </si>
  <si>
    <t>Éves engedélyezett létszám előirányzat (fő)</t>
  </si>
  <si>
    <t>Közfoglalkoztatottak létszáma (fő)</t>
  </si>
  <si>
    <t>5. sz. melléklet</t>
  </si>
  <si>
    <t>6.2. sz. mellékelt</t>
  </si>
  <si>
    <t xml:space="preserve">2. számú táblázat    </t>
  </si>
  <si>
    <t>3. sz. táblázat</t>
  </si>
  <si>
    <t>Adatszolgáltatás 
az elismert tartozásállományról</t>
  </si>
  <si>
    <t>Költségvetési szerv neve:</t>
  </si>
  <si>
    <t>…………………………………</t>
  </si>
  <si>
    <t>Költségvetési szerv számlaszáma:</t>
  </si>
  <si>
    <t>Éves eredeti kiadási előirányzat: …………… ezer Ft</t>
  </si>
  <si>
    <t>30 napon túli elismert tartozásállomány összesen: ……………… Ft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</si>
  <si>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</si>
  <si>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</si>
  <si>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</si>
  <si>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</si>
  <si>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</si>
  <si>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</si>
  <si>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</si>
  <si>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</si>
  <si>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</si>
  <si>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</si>
  <si>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</si>
  <si>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......................, 2014. .......................... hó ..... nap</t>
  </si>
  <si>
    <t>költségvetési szerv vezetője</t>
  </si>
  <si>
    <t>Eredeti ei.</t>
  </si>
  <si>
    <t>Módosított ei.</t>
  </si>
  <si>
    <t>Teljesítés</t>
  </si>
  <si>
    <t>Teljesítés 
%-ban</t>
  </si>
  <si>
    <t xml:space="preserve">Teljesítés </t>
  </si>
  <si>
    <t>Módosított 
ei.</t>
  </si>
  <si>
    <t>Módosított
 ei.</t>
  </si>
  <si>
    <t>Felújítási (felhalmozási) kiadások előirányzata célonként</t>
  </si>
  <si>
    <t>Felújítás  megnevezése</t>
  </si>
  <si>
    <t>Forintban !</t>
  </si>
  <si>
    <t>Forintban</t>
  </si>
  <si>
    <t xml:space="preserve"> Forintban !</t>
  </si>
  <si>
    <t>10.1. sz. melléklet</t>
  </si>
  <si>
    <t>10.2. sz. melléklet</t>
  </si>
  <si>
    <t>10.3. sz. melléklet</t>
  </si>
  <si>
    <t>10.4. sz. melléklet</t>
  </si>
  <si>
    <t>10.5. sz. melléklet</t>
  </si>
  <si>
    <t>10.6. sz. melléklet</t>
  </si>
  <si>
    <t>10.7. sz. melléklet</t>
  </si>
  <si>
    <t>11.1. sz. melléklet</t>
  </si>
  <si>
    <t>11.2. sz. melléklet</t>
  </si>
  <si>
    <t>11.3. sz. melléklet</t>
  </si>
  <si>
    <t>11.4. sz. melléklet</t>
  </si>
  <si>
    <t>11.5. sz. melléklet</t>
  </si>
  <si>
    <t>11.6. sz. melléklet</t>
  </si>
  <si>
    <t>11.7. sz. melléklet</t>
  </si>
  <si>
    <t>12.1. sz. melléklet</t>
  </si>
  <si>
    <t>12.2. sz. melléklet</t>
  </si>
  <si>
    <t>12.3. sz. melléklet</t>
  </si>
  <si>
    <t>12.4. sz. melléklet</t>
  </si>
  <si>
    <t>12.5. sz. melléklet</t>
  </si>
  <si>
    <t>12.6. sz. melléklet</t>
  </si>
  <si>
    <t>12.7. sz. melléklet</t>
  </si>
  <si>
    <t>13.1. sz. melléklet</t>
  </si>
  <si>
    <t>13.2. sz. melléklet</t>
  </si>
  <si>
    <t>13.3. sz. melléklet</t>
  </si>
  <si>
    <t>13.4. sz. melléklet</t>
  </si>
  <si>
    <t>13.5. sz. melléklet</t>
  </si>
  <si>
    <t>13.6. sz. melléklet</t>
  </si>
  <si>
    <t>13.7. sz. melléklet</t>
  </si>
  <si>
    <t>14. sz. melléklet</t>
  </si>
  <si>
    <t>15.1. sz. melléklet</t>
  </si>
  <si>
    <t>15.2. sz. melléklet</t>
  </si>
  <si>
    <t>15.3. sz. melléklet</t>
  </si>
  <si>
    <t>15.4. sz. melléklet</t>
  </si>
  <si>
    <t>15.5. sz. melléklet</t>
  </si>
  <si>
    <t>15.6. sz. melléklet</t>
  </si>
  <si>
    <t>15.7. sz. melléklet</t>
  </si>
  <si>
    <t>16. számú melléklet</t>
  </si>
  <si>
    <t xml:space="preserve">Tartalékok  </t>
  </si>
  <si>
    <t>Hitel-, kölcsöntörlesztés államháztartáson kívülre</t>
  </si>
  <si>
    <t>Működési költségvetés kiadásai</t>
  </si>
  <si>
    <t>Felhalmozási költségvetés kiadásai</t>
  </si>
  <si>
    <t xml:space="preserve">KÖLTSÉGVETÉSI KIADÁSOK ÖSSZESEN </t>
  </si>
  <si>
    <t xml:space="preserve">Belföldi értékpapírok kiadásai </t>
  </si>
  <si>
    <t xml:space="preserve">Belföldi finanszírozás kiadásai </t>
  </si>
  <si>
    <t xml:space="preserve">Külföldi finanszírozás kiadásai </t>
  </si>
  <si>
    <t xml:space="preserve">FINANSZÍROZÁSI KIADÁSOK ÖSSZESEN: </t>
  </si>
  <si>
    <t xml:space="preserve">KIADÁSOK ÖSSZESEN: </t>
  </si>
  <si>
    <t>Tarlékok</t>
  </si>
  <si>
    <t xml:space="preserve">Működési költségvetés kiadásai </t>
  </si>
  <si>
    <t xml:space="preserve">Felhalmozási költségvetés kiadásai </t>
  </si>
  <si>
    <t>KÖLTSÉGVETÉSI KIADÁSOK ÖSSZESEN</t>
  </si>
  <si>
    <t>Belföldi értékpapírok kiadásai</t>
  </si>
  <si>
    <t>Belföldi finanszírozás kiadásai</t>
  </si>
  <si>
    <t>Külföldi finanszírozás kiadásai</t>
  </si>
  <si>
    <t>Önkormányzat működési támogatásai</t>
  </si>
  <si>
    <t>KÖLTSÉGVETÉSI BEVÉTELEK ÖSSZESEN</t>
  </si>
  <si>
    <t xml:space="preserve">Hitel-, kölcsönfelvétel államháztartáson kívülről </t>
  </si>
  <si>
    <t>Belföldi értékpapírok bevételei</t>
  </si>
  <si>
    <t>Maradvány igénybevétele</t>
  </si>
  <si>
    <t>Belföldi finanszírozás bevételei</t>
  </si>
  <si>
    <t>Külföldi finanszírozás bevételei</t>
  </si>
  <si>
    <t xml:space="preserve">FINANSZÍROZÁSI BEVÉTELEK ÖSSZESEN: </t>
  </si>
  <si>
    <t xml:space="preserve">BEVÉTELEK ÖSSZESEN: </t>
  </si>
  <si>
    <t>Központi, irányítószervi támogatás</t>
  </si>
  <si>
    <t xml:space="preserve">Működési bevételek </t>
  </si>
  <si>
    <t xml:space="preserve">Maradvány igénybevétele </t>
  </si>
  <si>
    <t>Péceli Család- és Gyermekjóléti Szolgálat</t>
  </si>
  <si>
    <t>Adóssághoz nem kapcs. szárm. ügyletek bevételei</t>
  </si>
  <si>
    <t>Felh. célú támogatások államháztartáson belülről</t>
  </si>
  <si>
    <t>Felhalmozási célú tám.államháztartáson belülről</t>
  </si>
  <si>
    <t xml:space="preserve">KÖLTSÉGVETÉSI BEVÉTELEK ÖSSZESEN: </t>
  </si>
  <si>
    <t>Államháztartási megelőlegezés visszafizetése</t>
  </si>
  <si>
    <t xml:space="preserve"> forintban</t>
  </si>
  <si>
    <t>Államháztartáson belüli megelőlegezés</t>
  </si>
  <si>
    <t>Költségvetési hiány, többlet ( költségvetési bevételek 9. sor - költségvetési kiadások 3. sor) (+/-)</t>
  </si>
  <si>
    <t>Finanszírozási bevételek, kiadások egyenlege (finanszírozási bevételek 16. sor - finanszírozási kiadások 8. sor) (+/-)</t>
  </si>
  <si>
    <t>Hitel-, kölcsönfelvétel államháztartáson kívülről</t>
  </si>
  <si>
    <t>FINANSZÍROZÁSI BEVÉTELEK ÖSSZESEN</t>
  </si>
  <si>
    <t>KÖLTSÉGVETÉSI ÉS FINANSZÍROZÁSI BEVÉTELEK ÖSSZESEN</t>
  </si>
  <si>
    <t>Péceli Polgármesteri Hivatal</t>
  </si>
  <si>
    <t>Beruházási és felújítási kiadások célonként</t>
  </si>
  <si>
    <t>Volánbusz Zrt. költségtérítési támogatása</t>
  </si>
  <si>
    <t>Ray-Med Kft. működési támogatása</t>
  </si>
  <si>
    <t>Adóssághoz nem kapcsolódó szárm.ügyletek bevételei</t>
  </si>
  <si>
    <t>adatok forintban</t>
  </si>
  <si>
    <t xml:space="preserve">2018/2019 tanév </t>
  </si>
  <si>
    <t>2019/2020 tanév</t>
  </si>
  <si>
    <t>2017. évi tény</t>
  </si>
  <si>
    <t>2020. évi várható</t>
  </si>
  <si>
    <t>2021. évi várható</t>
  </si>
  <si>
    <t>Magyarország 2019. évi központi költségvetéséről szóló 2018. évi L.  törvény 3. számú melléklete alapján a helyi önkormányzatok által felhasználható központosított előirányzatok</t>
  </si>
  <si>
    <t>Polgármesteri illetmény támogatása</t>
  </si>
  <si>
    <t>Óvodapedagógusok bértámogatásának pótlólagos összege</t>
  </si>
  <si>
    <t>Települési önkormányzatok egyes szociális feladatainak támogatása</t>
  </si>
  <si>
    <t>Bölcsődei üzemeltetés támogatása</t>
  </si>
  <si>
    <t>Családi bölcsőde</t>
  </si>
  <si>
    <t>Támogató szolgáltatás</t>
  </si>
  <si>
    <t>Közösségi alapellátások</t>
  </si>
  <si>
    <t>n)</t>
  </si>
  <si>
    <t>Óvodai és iskolai szociális tevékenység támogatása</t>
  </si>
  <si>
    <t>Települési önkormányzat által biztosított szociális szakosított ellátások</t>
  </si>
  <si>
    <t>Bölcsőde, mini bölcsőde támogatása</t>
  </si>
  <si>
    <t>Rászoruló gyermekek szünidei étkeztetésének támogatása</t>
  </si>
  <si>
    <t>2019 előtti kifizetés</t>
  </si>
  <si>
    <t>2019.</t>
  </si>
  <si>
    <t>2020.</t>
  </si>
  <si>
    <t>2021.</t>
  </si>
  <si>
    <t>2021. 
után</t>
  </si>
  <si>
    <t xml:space="preserve">Összesen </t>
  </si>
  <si>
    <t>2020. után</t>
  </si>
  <si>
    <t>forintban</t>
  </si>
  <si>
    <t>Sorszám</t>
  </si>
  <si>
    <t xml:space="preserve"> létszám (fő)</t>
  </si>
  <si>
    <t>teljes munkaidős (fő)</t>
  </si>
  <si>
    <t>részmunka- idős (fő)</t>
  </si>
  <si>
    <t>álláshely</t>
  </si>
  <si>
    <t xml:space="preserve">Pécel Város Önkormányzata </t>
  </si>
  <si>
    <t>- polgármester, alpolgármester</t>
  </si>
  <si>
    <t>- munka törvénykönyve hatálya alá tartozó</t>
  </si>
  <si>
    <t>ebből: - köztisztviselő</t>
  </si>
  <si>
    <t xml:space="preserve">             - munka törvénykönyve hatálya alá tartozó</t>
  </si>
  <si>
    <t>4/a.</t>
  </si>
  <si>
    <t>4/b.</t>
  </si>
  <si>
    <t>4/c.</t>
  </si>
  <si>
    <t xml:space="preserve">Péceli Család- és Gyermekjóléti Szolgálat </t>
  </si>
  <si>
    <t>ebből: - közalkalmazott</t>
  </si>
  <si>
    <t>2019.01.01. - 2018.05.15.</t>
  </si>
  <si>
    <t>Gödöllő-Vác térségi Vízgazd.Társulás közfoglalkoztatáshoz hj.</t>
  </si>
  <si>
    <t>eredeti előirányzat</t>
  </si>
  <si>
    <t>megjegyzés</t>
  </si>
  <si>
    <t>Kötelező feladat</t>
  </si>
  <si>
    <t>Önként vállalt feladat</t>
  </si>
  <si>
    <t xml:space="preserve">Rendszeres települési támogatások </t>
  </si>
  <si>
    <t>1.1</t>
  </si>
  <si>
    <t>Települési adósságcsökkentési támogatás</t>
  </si>
  <si>
    <t>1.2</t>
  </si>
  <si>
    <t>Települési ápoláshoz kapcsolódó rendszeres támogatás</t>
  </si>
  <si>
    <t>1.3</t>
  </si>
  <si>
    <t>1.4</t>
  </si>
  <si>
    <t>Családi napközi támogatás</t>
  </si>
  <si>
    <t>Kamatmentes kölcsön</t>
  </si>
  <si>
    <t xml:space="preserve">Nem rendszeres települési támogatások  </t>
  </si>
  <si>
    <t>2.1</t>
  </si>
  <si>
    <t>Rendkívüli települési támogatás</t>
  </si>
  <si>
    <t>2.2</t>
  </si>
  <si>
    <t>Köztemetés</t>
  </si>
  <si>
    <t>2.3</t>
  </si>
  <si>
    <t>Egészségügyi települési támogatás</t>
  </si>
  <si>
    <t>2.4</t>
  </si>
  <si>
    <t>Létfenntartási települési támogatás</t>
  </si>
  <si>
    <t>2.5</t>
  </si>
  <si>
    <t>Temetési települési támogatás</t>
  </si>
  <si>
    <t>Támogatások összesen:</t>
  </si>
  <si>
    <t>Állami feladat</t>
  </si>
  <si>
    <t>ebből: ellátottak térítési díjának, kártérítésének méltányossági alapon történő elengedése</t>
  </si>
  <si>
    <t>ebből: lakásépítéshez, lakásfelújításhoz nyújtott kölcsön elengedése</t>
  </si>
  <si>
    <t>ebből: a helyiségek, eszközök hasznosításából származó bevételből nyújtott kedvezmény, mentesség összege</t>
  </si>
  <si>
    <t>ebből: egyéb nyújtott kedvezmény vagy kölcsön elengedésének összege</t>
  </si>
  <si>
    <t xml:space="preserve"> Pécel Város  Önkormányzata bevételeiből</t>
  </si>
  <si>
    <t xml:space="preserve">Iparűzési adó </t>
  </si>
  <si>
    <t>Építményadó</t>
  </si>
  <si>
    <t>Telekadó</t>
  </si>
  <si>
    <t>Késedelmi pótlék</t>
  </si>
  <si>
    <t>Átengedett központi adóból</t>
  </si>
  <si>
    <t>3.1</t>
  </si>
  <si>
    <t>Pécel Város Önkormányzatának fennálló több évre kiható kötelezettségvállalásainak részletezése</t>
  </si>
  <si>
    <t>Hitel futamidő vége</t>
  </si>
  <si>
    <t>sorszám</t>
  </si>
  <si>
    <t>megnevezés</t>
  </si>
  <si>
    <t>tőketörlesztés</t>
  </si>
  <si>
    <t>kamat</t>
  </si>
  <si>
    <t>összesen</t>
  </si>
  <si>
    <t>-ebből vis maior önrész</t>
  </si>
  <si>
    <t>Polgármesteri keret</t>
  </si>
  <si>
    <t>Fejlesztési céltartalék</t>
  </si>
  <si>
    <t>-ebből Általános fejlesztési tartalék</t>
  </si>
  <si>
    <t>-ebből Környezetvédelmi alap</t>
  </si>
  <si>
    <t>- ebből Lakóépület felújítása, korszrűsítése alap</t>
  </si>
  <si>
    <t>Tartalékok összesen:</t>
  </si>
  <si>
    <t>2.6</t>
  </si>
  <si>
    <t>Bursa Hungarica ösztöndíj</t>
  </si>
  <si>
    <t>2.7</t>
  </si>
  <si>
    <t>Téli rezsicsökkentés támogatása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</si>
  <si>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</si>
  <si>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</si>
  <si>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</si>
  <si>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</si>
  <si>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</si>
  <si>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</si>
  <si>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</si>
  <si>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</si>
  <si>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</si>
  <si>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- ebből Folyamatban lévő pályázatok</t>
  </si>
  <si>
    <t xml:space="preserve">   - Elvonások és befizetések kiadásai</t>
  </si>
  <si>
    <t>-ebből Óvodabővítés</t>
  </si>
  <si>
    <t>PM Egészségügyi alapellátás pályázat</t>
  </si>
  <si>
    <t>PM Óvodafejlesztés pályázat</t>
  </si>
  <si>
    <t>Településszintű szabályozási terv</t>
  </si>
  <si>
    <t>Pályázati forrásból finanszírozott rész</t>
  </si>
  <si>
    <t>Saját forrásból finanszírozott rész</t>
  </si>
  <si>
    <t>Egyéb finanszírozási kiadások</t>
  </si>
  <si>
    <t xml:space="preserve">2.1. melléklet a ………../2019. (……….) önkormányzati rendelethez     </t>
  </si>
  <si>
    <t xml:space="preserve">2.2. melléklet a ………../2019. (……….) önkormányzati rendelethez     </t>
  </si>
  <si>
    <t>Működési és felhalmozási célú pénzeszközátadások</t>
  </si>
  <si>
    <t>Működési célú bevételek és kiadások mérlege
(Önkormányzati szinten)</t>
  </si>
  <si>
    <t>Felhalmozási célú bevételek és kiadások mérlege
(Önkormányzati szinten)</t>
  </si>
  <si>
    <r>
      <t>Óvodapedagógusok nevelő munkáját közvetlenül segítők bértámogatása</t>
    </r>
    <r>
      <rPr>
        <i/>
        <sz val="8"/>
        <color indexed="8"/>
        <rFont val="Calibri"/>
        <family val="2"/>
        <charset val="238"/>
        <scheme val="minor"/>
      </rPr>
      <t xml:space="preserve"> </t>
    </r>
  </si>
  <si>
    <r>
      <t>Óvodapedagógusok, és az óvodapedagógusok nevelő munkáját közvetlenül segítők bértámogatása</t>
    </r>
    <r>
      <rPr>
        <sz val="8"/>
        <color indexed="8"/>
        <rFont val="Calibri"/>
        <family val="2"/>
        <charset val="238"/>
        <scheme val="minor"/>
      </rPr>
      <t xml:space="preserve"> 
</t>
    </r>
  </si>
  <si>
    <r>
      <t>Óvodaműködtetési támogatás</t>
    </r>
    <r>
      <rPr>
        <sz val="8"/>
        <color indexed="8"/>
        <rFont val="Calibri"/>
        <family val="2"/>
        <charset val="238"/>
        <scheme val="minor"/>
      </rPr>
      <t xml:space="preserve"> </t>
    </r>
  </si>
  <si>
    <r>
      <t>Társulás által fenntartott óvodákba bejáró gyermekek utaztatásának támogatása</t>
    </r>
    <r>
      <rPr>
        <sz val="8"/>
        <color indexed="8"/>
        <rFont val="Calibri"/>
        <family val="2"/>
        <charset val="238"/>
        <scheme val="minor"/>
      </rPr>
      <t xml:space="preserve"> 
</t>
    </r>
  </si>
  <si>
    <t>Pécel Város Önkormányzata</t>
  </si>
  <si>
    <t>Lázár Ervin Városi Könyvtár és Szemere Pál Művelődési Ház</t>
  </si>
  <si>
    <t>Gesztenyés Óvoda tagintézmény (közalkalmazott)</t>
  </si>
  <si>
    <t>Sorsz.</t>
  </si>
  <si>
    <t>-Péceli Roma Önkormányzat támogatása</t>
  </si>
  <si>
    <t>ENMECH járda (közvilágítással)</t>
  </si>
  <si>
    <t>PM Csapvízgazd pályázat</t>
  </si>
  <si>
    <t>Civil szervezetek támogatása</t>
  </si>
  <si>
    <t>Testvérvárosi kapcsolatok ápolása</t>
  </si>
  <si>
    <t>Millenniumi Nemzeti Hagyományőrző Alapítvány működési tám.</t>
  </si>
  <si>
    <r>
      <t xml:space="preserve">   Működési költségvetés kiadásai </t>
    </r>
    <r>
      <rPr>
        <sz val="8"/>
        <rFont val="Calibri"/>
        <family val="2"/>
        <charset val="238"/>
        <scheme val="minor"/>
      </rPr>
      <t>(1.1+…+1.5.)</t>
    </r>
  </si>
  <si>
    <r>
      <t xml:space="preserve">   Felhalmozási költségvetés kiadásai </t>
    </r>
    <r>
      <rPr>
        <sz val="8"/>
        <rFont val="Calibri"/>
        <family val="2"/>
        <charset val="238"/>
        <scheme val="minor"/>
      </rPr>
      <t>(2.1.+2.3.+2.5.)</t>
    </r>
  </si>
  <si>
    <t>2022. évi várható</t>
  </si>
  <si>
    <t xml:space="preserve">Belföldi értékpapírok bevételei </t>
  </si>
  <si>
    <t xml:space="preserve">Belföldi finanszírozás bevételei </t>
  </si>
  <si>
    <t xml:space="preserve">Külföldi finanszírozás bevételei </t>
  </si>
  <si>
    <t>2019. évi várható</t>
  </si>
  <si>
    <t xml:space="preserve">Hitel-, kölcsöntörlesztés államháztartáson kívülre </t>
  </si>
  <si>
    <t>Pécel Város Önkormányzata és költségvetési szerveinek a költségvetési évet követő három év tervezett összevont bevételi és kiadási előirányzatainak keretszámai</t>
  </si>
  <si>
    <t xml:space="preserve">Hitel-, kölcsönfelvétel államháztartáson kívülről  </t>
  </si>
  <si>
    <t xml:space="preserve">Felhalmozási célú átvett pénzeszközök </t>
  </si>
  <si>
    <t>Magánszemély kommunális adója</t>
  </si>
  <si>
    <t>Beruházás megnevezése</t>
  </si>
  <si>
    <t>2019. évi módosított előirányzat</t>
  </si>
  <si>
    <t>Péceli Napsugár Bölcsőde</t>
  </si>
  <si>
    <t>Pécel Város Óvodái</t>
  </si>
  <si>
    <t>Bölcsőde</t>
  </si>
  <si>
    <t>Óvoda</t>
  </si>
  <si>
    <t>Családsegitő</t>
  </si>
  <si>
    <t>Könyvtár</t>
  </si>
  <si>
    <t>PH</t>
  </si>
  <si>
    <t>2020.03.01 - 2020.12.31.</t>
  </si>
  <si>
    <t>2020.01.01 - 2020.02.29</t>
  </si>
  <si>
    <t>(a+b+c)</t>
  </si>
  <si>
    <t xml:space="preserve">Megyeszékhely megyei jogú városok és Szentendre Város Önkormányzatának közműv. támogatása 
</t>
  </si>
  <si>
    <t>2023. évi várható</t>
  </si>
  <si>
    <t>Működési c. visszatérítendő tám. kölcsönök visszatér. ÁH-n kívülről</t>
  </si>
  <si>
    <t>Műk. C. garancia- és kezességvállalásból megtérülések ÁH-n kívülről</t>
  </si>
  <si>
    <t xml:space="preserve">             - közfoglalkoztatott</t>
  </si>
  <si>
    <t>- közfoglalkoztatott</t>
  </si>
  <si>
    <t>1 pm, 2 alpm</t>
  </si>
  <si>
    <t>3 védőnő, 2 mezőőr</t>
  </si>
  <si>
    <t>3 védőnő</t>
  </si>
  <si>
    <t>1 újság, 1 referens</t>
  </si>
  <si>
    <t>1 újság, 2 Presz</t>
  </si>
  <si>
    <t>közfogi????</t>
  </si>
  <si>
    <t>ktv</t>
  </si>
  <si>
    <t>1 sofőr</t>
  </si>
  <si>
    <t>1 sofőr, 2 mezőőr, 2 takaritó</t>
  </si>
  <si>
    <t>vállalkozói park és VEKOP visszafizetés</t>
  </si>
  <si>
    <t>Önkormányzati informatikai és egyéb eszközbeszerzések</t>
  </si>
  <si>
    <t>Piac pályázat</t>
  </si>
  <si>
    <t>bevétel 49.504.746</t>
  </si>
  <si>
    <t>közfogi (Marika)</t>
  </si>
  <si>
    <t>Pécel Város önkormányzatának Képviselő-testülete irányítása alá tartozó költségvetési szervek összesen</t>
  </si>
  <si>
    <t xml:space="preserve">Pécel Kft. támogatása </t>
  </si>
  <si>
    <t>Péceli Roma Önkormányzat támogatása</t>
  </si>
  <si>
    <t>Péceli Spartacus Sportegyesület támogatása</t>
  </si>
  <si>
    <t>Pécel Város Önkormányzata és a Képviselő-testület irányítása alatt álló költségvetési szervek egyéb sajátos bevételeiből</t>
  </si>
  <si>
    <t>Székhelyintézmény (közalkalmazott)</t>
  </si>
  <si>
    <t>Szivárvány Tagóvoda tagintézmény (közalkalmazott)</t>
  </si>
  <si>
    <t>Lakhatási települési rendszeres támogatás</t>
  </si>
  <si>
    <t>Kimutatás az európai uniós támogatásokkal megvalósuló projektekről</t>
  </si>
  <si>
    <t>Óvoda építéshez telekvásárlás</t>
  </si>
  <si>
    <t>Pécel Város Önkormányzata és költségvetési szerveinek költségvetése 2021. évi összevont bevételi és kiadási kiemelt előirányzatonként</t>
  </si>
  <si>
    <t>2021. évi eredeti előirányzat</t>
  </si>
  <si>
    <t>Pécel Város Önkormányzata 2021. évi tartalékainak részletezése</t>
  </si>
  <si>
    <t>2021. eredeti előirányzat</t>
  </si>
  <si>
    <t xml:space="preserve">Pécel Város Önkormányzatának 2021. évi közvetett támogatásai </t>
  </si>
  <si>
    <t>Pécel Város Önkormányzata 2021. évre tervezett szociális ellátásainak részletezése</t>
  </si>
  <si>
    <t>Pécel  Város Önkormányzata és költségvetési szervei engedélyezett létszámkerete 2021-ban</t>
  </si>
  <si>
    <t>2021. évi előirányzat</t>
  </si>
  <si>
    <t>Előirányzat-felhasználási terv 2021. évre</t>
  </si>
  <si>
    <t>A 2021. évi általános működési és ágazati feladatok támogatásának alakulása jogcímenként</t>
  </si>
  <si>
    <t>Mikrovoks rendszer 2021. évi ütem</t>
  </si>
  <si>
    <t>Tájékoztató adatok Pécel Város Önkormányzata és költségvetési szerveinek 2019-2021. évi összevont bevételeiről és kiadásairól</t>
  </si>
  <si>
    <t xml:space="preserve">2019. évi </t>
  </si>
  <si>
    <t>2024. évi várható</t>
  </si>
  <si>
    <t>Pécel Város Önkormányzatának 2021. évi kötelezettségei</t>
  </si>
  <si>
    <t>2021.01.01 - 2021.03.31</t>
  </si>
  <si>
    <t>2021.04.01 - 2021.12.31.</t>
  </si>
  <si>
    <t>2022.</t>
  </si>
  <si>
    <t>2022. után</t>
  </si>
  <si>
    <t>Magyarország 2021. évi központi költségvetéséről szóló 2020. évi XC. törvény 2. melléklete alapján a helyi önkormányzatok általános működésének és ágazati feladatainak támogatása</t>
  </si>
  <si>
    <t>Önkormányzati hivatal működésének támogatása</t>
  </si>
  <si>
    <t>Település-üzemeltetéshez kapcsolódó feladatellátás támogatása</t>
  </si>
  <si>
    <t>Egyéb önkormányzati feladatok támogatása</t>
  </si>
  <si>
    <t>VEKOP</t>
  </si>
  <si>
    <t>29.</t>
  </si>
  <si>
    <t>30.</t>
  </si>
  <si>
    <t>2020. évi</t>
  </si>
  <si>
    <t>Cseuz László könyvkiadás támogatása</t>
  </si>
  <si>
    <t>Maglódi út 7. szám alatti önkormányzati lakás új csővezeték lefektetése</t>
  </si>
  <si>
    <t>Napsugár Bölcsőde beázás miatti felújítás (tetőjavítás, mosdó felújítás)</t>
  </si>
  <si>
    <t>kül.</t>
  </si>
  <si>
    <t>2020. m.ei.</t>
  </si>
  <si>
    <t>2021. e.ei</t>
  </si>
  <si>
    <t>Újtelepi út kisajátítása</t>
  </si>
  <si>
    <t>Mektec járda területének kisajátítása</t>
  </si>
  <si>
    <t>Gyalogos átkelőhely kiépítése a Pesti úton</t>
  </si>
  <si>
    <t>Nyitnikék óvoda kazán szivattyú csere</t>
  </si>
  <si>
    <t xml:space="preserve">Szivárvány és Gesztenyés óvoda elektromos hálózatának felújítása </t>
  </si>
  <si>
    <t>Fáy-tanya út kisajátítása</t>
  </si>
  <si>
    <t>bevétel 49.045.926</t>
  </si>
  <si>
    <t>bevétel 70.700.900</t>
  </si>
  <si>
    <t>- védőnők</t>
  </si>
  <si>
    <t>PM Vállalkozói parkkal kapcsolatos kifizetések</t>
  </si>
  <si>
    <t>2019. decemberi közbesz eredménytelen volt, azzal az összeggel tervezni, testületi döntés is volt</t>
  </si>
  <si>
    <t>pontos szám van, azzal terveztünk 784 M</t>
  </si>
  <si>
    <t>2021.09.31-ig</t>
  </si>
  <si>
    <t>közbeszerzésben meghírdetett felső összeg, Anikó tudja</t>
  </si>
  <si>
    <t>közbeszerzésben meghírdetett felső összeg, szerződés van, Anikó tudja</t>
  </si>
  <si>
    <t>Önerő</t>
  </si>
  <si>
    <t>Várható befejezés</t>
  </si>
  <si>
    <t>Várható támogatás</t>
  </si>
  <si>
    <t>Nem fog elkészülni, de elkezdjük! :I</t>
  </si>
  <si>
    <t>Mennyit tudunk tolni 2022-re?</t>
  </si>
  <si>
    <t>Kamat???</t>
  </si>
  <si>
    <t>bevétel 180</t>
  </si>
  <si>
    <t>Támogatás (még várt)</t>
  </si>
  <si>
    <t>Vis maior 414 339</t>
  </si>
  <si>
    <t>Vis maior 486 459</t>
  </si>
  <si>
    <t>óvoda, rendelő, csapviz, piac, vis maior</t>
  </si>
  <si>
    <t>Pest Megyei Rendőkapitányság</t>
  </si>
  <si>
    <t>Buszmegálló Búzavirág u. 3., Szondi utca 1.</t>
  </si>
  <si>
    <t>Magyarok Nagyasszonya Egyházközség támogatása</t>
  </si>
  <si>
    <t>Térfigyelő kamerarendszer fejlesztése</t>
  </si>
  <si>
    <t>Eridánusz Kft. FAD-os számla áfája</t>
  </si>
  <si>
    <t>Beruházási/Fejlesztési hitel</t>
  </si>
  <si>
    <t>H</t>
  </si>
  <si>
    <t>Határ utca, Felsősor utca, Jókai utca vízműrendszer korszerűsítés és útburkolat helyreállítása</t>
  </si>
  <si>
    <t>Zsigmondi utca felújítása</t>
  </si>
  <si>
    <t>telekértékesités: Kossuth 16. Ibolya utca, Stop ABC, Rákos utca, Vállalkozói park 1. ütem</t>
  </si>
  <si>
    <t>Lázár Ervin Városi Könyvtár és Szemere Pál Művelődési Ház (Mt. Hatálya alá tartozók)</t>
  </si>
  <si>
    <t>1. melléklet az 5/2021. (III. 12.) önkormányzati rendelethez</t>
  </si>
  <si>
    <t>2. melléklet az 5/2021. (III. 12.) önkormányzati rendelethez</t>
  </si>
  <si>
    <t>3. melléklet az 5/2021. (III. 12.) önkormányzati rendelethez</t>
  </si>
  <si>
    <t>4. melléklet az 5/2021. (III. 12.) önkormányzati rendelethez</t>
  </si>
  <si>
    <t>5. melléklet az 5/2021. (III. 12.) önkormányzati rendelethez</t>
  </si>
  <si>
    <t xml:space="preserve">6. melléklet az 5/2021. (III. 12.) önkormányzati határozathoz
</t>
  </si>
  <si>
    <t>7. melléklet az 5/2021. (III. 12.) önkormányzati rendelethez</t>
  </si>
  <si>
    <t>8. melléklet az 5/2021. (III. 12.) önkormányzati rendelethez</t>
  </si>
  <si>
    <t>9. melléklet az 5/2021. (III. 12.) önkormányzati rendelethez</t>
  </si>
  <si>
    <t>11. melléklet az 5/2021. (III. 12.) önkormányzati rendelethez</t>
  </si>
  <si>
    <t>12.  melléklet az 5/2021. (III. 12.) önkormányzati rendelethez</t>
  </si>
  <si>
    <t>13.  melléklet az 5/2021. (III. 12.) önkormányzati rendelethez</t>
  </si>
  <si>
    <t>14. melléklet az 5/2021. (III. 12.) önkormányzati rendelethez</t>
  </si>
  <si>
    <t>23.  melléklet az 5/2021. (III. 12.) önkormányzati rendelethez</t>
  </si>
  <si>
    <t>21. melléklet az 5/2021. (III. 12.) önkormányzati rendelethez</t>
  </si>
  <si>
    <t>20. melléklet az 5/2021. (III. 12.) önkormányzati rendelethez</t>
  </si>
  <si>
    <t>19. melléklet az 5/2021. (III. 12.) önkormányzati rendelethez</t>
  </si>
  <si>
    <t>18. melléklet az 5/2021. (III. 12.) önkormányzati rendelethez</t>
  </si>
  <si>
    <t>17. melléklet az 5/2021. (III. 12.) önkormányzati rendelethez</t>
  </si>
  <si>
    <t>16. melléklet az 5/2021. (III. 12.) önkormányzati rendelethez</t>
  </si>
  <si>
    <t>15. melléklet az 5/2021. (III. 12.) önkormányzati rendelethez</t>
  </si>
  <si>
    <t>Pénzügyi lízingből eredő fizetési kötelezettség</t>
  </si>
  <si>
    <t>*Az 5/2021. (III. 12.) önkormányzati rendelet 10. melléklete a 7/2021. (III. 26.) önkormányzati rendelet 1. §-ának megfelelően módosított melléklet. Hatályos 2021. március 27.</t>
  </si>
  <si>
    <t>20/a. melléklet az  5/2021. (III.12.) önkormányzati rendelethez*</t>
  </si>
  <si>
    <t xml:space="preserve">Pécel Város Önkormányzata 2021. évi költségvetési évének fejlesztési céljairól, amelyek megvalósításához a Stabilitási tv. 3. § (1) bekezdése szerinti adósságot keletkeztető ügylet megkötése (hitelfelvétel) válik szükségessé, az adóság keletkeztető ügylet várható együttes összegével </t>
  </si>
  <si>
    <t>Fejlesztési cél</t>
  </si>
  <si>
    <t>Hitelből finanszírozott rész</t>
  </si>
  <si>
    <t>Fejlesztési cél összesen</t>
  </si>
  <si>
    <t>Környezetvédelemhez és természeti katasztrófák elhárításához kapcsolódó beruházási célok - Csapadékvíz elvezetést szolgáló ber.</t>
  </si>
  <si>
    <t>PM Csapvízgazd 2017/16 pályázat</t>
  </si>
  <si>
    <t>Egészségügyi szolgáltatások fejlesztése - Az alapellátási központi/összevont ügyeletek létrehozása és tárgyi eszközeinek fejlesztése, a fűtés- és világítási rendszer korszerűsítése</t>
  </si>
  <si>
    <t>PM EUALAPELLATAS 2017/64</t>
  </si>
  <si>
    <t>PM EUALAPELLATAS 2017/64 Eridánusz Kft. FAD-os számla áfája</t>
  </si>
  <si>
    <t>Közoktatási célú beruházási célok - Óvoda építése, bővítése, műszaki felújítása és rekonstrukciója, a fűtés- és világítási rendszer korszerűsítése</t>
  </si>
  <si>
    <t>PM OVODAFEJLESZTÉS 2017/49</t>
  </si>
  <si>
    <t>Egyéb feladatokhoz kapcsolódó célok - Egyéb (nem köznevelési, szociális, kulturális és sportcélú) önkormányzati tulajdonú létesítmények felújítása, fejlesztés, valaminta fűtés- és világítási rendszer korszerűsítése</t>
  </si>
  <si>
    <t>PM PIAC 2018/39</t>
  </si>
  <si>
    <t>Egyéb feladatokhoz kapcsolódó célok - Közutak, hidak építése, felújítása</t>
  </si>
  <si>
    <t>Szociális, gyermekjóléti és gyermekvédelmi célok - Bölcsődei intézmény kialakítása, fejlesztése, felújítása, a fűtés- és világítási rendszer korszerűsítése</t>
  </si>
  <si>
    <t>Egyéb feladatokhoz kapcsolódó célok - Közbiztonság növelését szolgáló fejlesztések</t>
  </si>
  <si>
    <t>Önkormányzati feladatellátást szolgáló fejlesztések támogatása</t>
  </si>
  <si>
    <t>Egyéb feladatokhoz kapcsolódó célok - Egyéb rendezési tervekhez kapcsolódó infrastrukturális beruházások</t>
  </si>
  <si>
    <t>Az 5/2021. (III. 12.) önkormányzati rendelet 20/a. melléklete a 7/2021. (III. 26.) önkormányzati rendelet 2. §-ának megfelelően megállapított melléklet.Hatályos 2021. március 27.</t>
  </si>
  <si>
    <t>2025. évi várható</t>
  </si>
  <si>
    <t>2026. évi várható</t>
  </si>
  <si>
    <t>2027. évi várható</t>
  </si>
  <si>
    <t>2028. évi várható</t>
  </si>
  <si>
    <t>2029. évi várható</t>
  </si>
  <si>
    <t>2030. évi várható</t>
  </si>
  <si>
    <t>2031. évi várható</t>
  </si>
  <si>
    <t>10.  melléklet az  5/2021. (III.12.) önkormányzati rendelethez*, **</t>
  </si>
  <si>
    <t>**Az 5/2021. (III. 12.) önkormányzati rendelet 10. melléklete a 12/2021. (VI. 11.) önkormányzati rendelet 1. §-ának megfelelően módosított melléklet. Hatályos 2021. június 12.</t>
  </si>
  <si>
    <r>
      <rPr>
        <b/>
        <sz val="8"/>
        <color theme="1"/>
        <rFont val="Calibri"/>
        <family val="2"/>
        <charset val="238"/>
      </rPr>
      <t xml:space="preserve">   Működési költségvetés kiadásai </t>
    </r>
    <r>
      <rPr>
        <sz val="8"/>
        <color theme="1"/>
        <rFont val="Calibri"/>
        <family val="2"/>
        <charset val="238"/>
      </rPr>
      <t>(1.1+…+1.5.)</t>
    </r>
  </si>
  <si>
    <t>- ebből kamatkiadát (hitel)</t>
  </si>
  <si>
    <r>
      <rPr>
        <b/>
        <sz val="8"/>
        <color theme="1"/>
        <rFont val="Calibri"/>
        <family val="2"/>
        <charset val="238"/>
      </rPr>
      <t xml:space="preserve">   Felhalmozási költségvetés kiadásai </t>
    </r>
    <r>
      <rPr>
        <sz val="8"/>
        <color theme="1"/>
        <rFont val="Calibri"/>
        <family val="2"/>
        <charset val="238"/>
      </rPr>
      <t>(2.1.+2.3.+2.4.)</t>
    </r>
  </si>
  <si>
    <t>* Az 5/2021. (III. 12.) önkormányzati rendelet 22. melléklete a 7/2021. (III. 26.) önkormányzati rendelet 3. §-ának megfelelően módosított melléklet. Hatályos 2021. március 27.</t>
  </si>
  <si>
    <t>**Az 5/2021. (III. 12.) önkormányzati rendelet 22. melléklete a 12/2021. (VI. 11.) önkormányzati rendelet 2. §-ának megfelelően módosított melléklet. Hatályos 2021. június 12.</t>
  </si>
  <si>
    <t>22. melléklet az  5/2021. (III.12.) önkormányzati rendelethez*,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</si>
</sst>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#"/>
    <numFmt numFmtId="165" formatCode="0.0%"/>
    <numFmt numFmtId="166" formatCode="#,##0\ _F_t"/>
    <numFmt numFmtId="167" formatCode="_-* #,##0_-;\-* #,##0_-;_-* &quot;-&quot;??_-;_-@_-"/>
    <numFmt numFmtId="168" formatCode="&quot; &quot;#,##0&quot; &quot;;&quot;-&quot;#,##0&quot; &quot;;&quot; -&quot;#&quot; &quot;;&quot; &quot;@&quot; &quot;"/>
    <numFmt numFmtId="169" formatCode="&quot; &quot;#,##0&quot; &quot;;&quot;-&quot;#,##0&quot; &quot;;&quot; -&quot;00&quot; &quot;;&quot; &quot;@&quot; &quot;"/>
  </numFmts>
  <fonts count="99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12"/>
      <name val="Times New Roman CE"/>
      <charset val="238"/>
    </font>
    <font>
      <b/>
      <sz val="7"/>
      <name val="Times New Roman CE"/>
      <family val="1"/>
      <charset val="238"/>
    </font>
    <font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b/>
      <i/>
      <sz val="8"/>
      <name val="Times New Roman CE"/>
      <family val="1"/>
      <charset val="238"/>
    </font>
    <font>
      <sz val="8"/>
      <color theme="1"/>
      <name val="Calibri"/>
      <family val="2"/>
      <charset val="238"/>
      <scheme val="minor"/>
    </font>
    <font>
      <i/>
      <sz val="8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1"/>
      <name val="Times New Roman CE"/>
      <charset val="238"/>
    </font>
    <font>
      <i/>
      <sz val="9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i/>
      <sz val="8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6"/>
      <name val="Times New Roman CE"/>
      <charset val="238"/>
    </font>
    <font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</font>
    <font>
      <sz val="8"/>
      <color rgb="FF000000"/>
      <name val="Calibri"/>
    </font>
    <font>
      <b/>
      <sz val="9"/>
      <color rgb="FF000000"/>
      <name val="Calibri"/>
    </font>
    <font>
      <sz val="11"/>
      <color theme="1"/>
      <name val="Calibri"/>
    </font>
    <font>
      <sz val="11"/>
      <name val="Arial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</font>
    <font>
      <sz val="8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name val="Arial"/>
      <family val="2"/>
      <charset val="238"/>
    </font>
    <font>
      <b/>
      <sz val="10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Horizontal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FE8F6"/>
      </patternFill>
    </fill>
    <fill>
      <patternFill patternType="solid">
        <fgColor rgb="FFFFFFFF"/>
        <bgColor rgb="FFFFFFFF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0" fontId="76" fillId="0" borderId="0"/>
    <xf numFmtId="43" fontId="36" fillId="0" borderId="0" applyFont="0" applyFill="0" applyBorder="0" applyAlignment="0" applyProtection="0"/>
  </cellStyleXfs>
  <cellXfs count="904">
    <xf numFmtId="0" fontId="0" fillId="0" borderId="0" xfId="0"/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64" fontId="7" fillId="0" borderId="16" xfId="1" applyNumberFormat="1" applyFont="1" applyBorder="1" applyAlignment="1" applyProtection="1">
      <alignment horizontal="right" vertical="center" wrapText="1" indent="1"/>
      <protection locked="0"/>
    </xf>
    <xf numFmtId="0" fontId="9" fillId="0" borderId="1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64" fontId="7" fillId="0" borderId="19" xfId="1" applyNumberFormat="1" applyFont="1" applyBorder="1" applyAlignment="1" applyProtection="1">
      <alignment horizontal="right" vertical="center" wrapText="1" indent="1"/>
      <protection locked="0"/>
    </xf>
    <xf numFmtId="0" fontId="9" fillId="0" borderId="1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31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15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6" fillId="0" borderId="9" xfId="1" applyFont="1" applyBorder="1" applyAlignment="1">
      <alignment vertical="center" wrapText="1"/>
    </xf>
    <xf numFmtId="0" fontId="7" fillId="0" borderId="12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7" fillId="0" borderId="38" xfId="1" applyFont="1" applyBorder="1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2" fillId="0" borderId="0" xfId="0" applyNumberFormat="1" applyFont="1" applyAlignment="1">
      <alignment horizontal="centerContinuous" vertical="center" wrapText="1"/>
    </xf>
    <xf numFmtId="164" fontId="0" fillId="0" borderId="0" xfId="0" applyNumberFormat="1" applyAlignment="1">
      <alignment horizontal="centerContinuous" vertical="center"/>
    </xf>
    <xf numFmtId="164" fontId="0" fillId="0" borderId="0" xfId="0" applyNumberFormat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7" fillId="0" borderId="15" xfId="0" applyNumberFormat="1" applyFont="1" applyBorder="1" applyAlignment="1" applyProtection="1">
      <alignment horizontal="right" vertical="center" wrapText="1" indent="1"/>
      <protection locked="0"/>
    </xf>
    <xf numFmtId="164" fontId="7" fillId="0" borderId="17" xfId="0" applyNumberFormat="1" applyFont="1" applyBorder="1" applyAlignment="1" applyProtection="1">
      <alignment horizontal="left" vertical="center" wrapText="1" indent="1"/>
      <protection locked="0"/>
    </xf>
    <xf numFmtId="164" fontId="12" fillId="0" borderId="15" xfId="0" applyNumberFormat="1" applyFont="1" applyBorder="1" applyAlignment="1" applyProtection="1">
      <alignment horizontal="right" vertical="center" wrapText="1" indent="1"/>
      <protection locked="0"/>
    </xf>
    <xf numFmtId="164" fontId="19" fillId="0" borderId="15" xfId="0" applyNumberFormat="1" applyFont="1" applyBorder="1" applyAlignment="1">
      <alignment horizontal="right" vertical="center" wrapText="1" indent="1"/>
    </xf>
    <xf numFmtId="164" fontId="12" fillId="0" borderId="15" xfId="0" applyNumberFormat="1" applyFont="1" applyBorder="1" applyAlignment="1">
      <alignment horizontal="left" vertical="center" wrapText="1" indent="2"/>
    </xf>
    <xf numFmtId="164" fontId="19" fillId="0" borderId="15" xfId="0" applyNumberFormat="1" applyFont="1" applyBorder="1" applyAlignment="1">
      <alignment horizontal="left" vertical="center" wrapText="1" inden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53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 applyProtection="1">
      <alignment vertical="center" wrapText="1"/>
      <protection locked="0"/>
    </xf>
    <xf numFmtId="164" fontId="7" fillId="0" borderId="18" xfId="0" applyNumberFormat="1" applyFont="1" applyBorder="1" applyAlignment="1" applyProtection="1">
      <alignment vertical="center" wrapText="1"/>
      <protection locked="0"/>
    </xf>
    <xf numFmtId="164" fontId="4" fillId="0" borderId="8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vertical="center" wrapText="1"/>
    </xf>
    <xf numFmtId="164" fontId="6" fillId="3" borderId="9" xfId="0" applyNumberFormat="1" applyFont="1" applyFill="1" applyBorder="1" applyAlignment="1">
      <alignment vertical="center" wrapText="1"/>
    </xf>
    <xf numFmtId="164" fontId="6" fillId="0" borderId="23" xfId="0" applyNumberFormat="1" applyFont="1" applyBorder="1" applyAlignment="1">
      <alignment vertical="center" wrapText="1"/>
    </xf>
    <xf numFmtId="164" fontId="16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23" xfId="1" applyNumberFormat="1" applyFont="1" applyBorder="1" applyAlignment="1">
      <alignment horizontal="right" vertical="center" wrapText="1" indent="1"/>
    </xf>
    <xf numFmtId="49" fontId="7" fillId="0" borderId="11" xfId="1" applyNumberFormat="1" applyFont="1" applyBorder="1" applyAlignment="1">
      <alignment horizontal="center" vertical="center" wrapText="1"/>
    </xf>
    <xf numFmtId="164" fontId="7" fillId="0" borderId="49" xfId="1" applyNumberFormat="1" applyFont="1" applyBorder="1" applyAlignment="1" applyProtection="1">
      <alignment horizontal="right" vertical="center" wrapText="1" indent="1"/>
      <protection locked="0"/>
    </xf>
    <xf numFmtId="49" fontId="7" fillId="0" borderId="14" xfId="1" applyNumberFormat="1" applyFont="1" applyBorder="1" applyAlignment="1">
      <alignment horizontal="center" vertical="center" wrapText="1"/>
    </xf>
    <xf numFmtId="164" fontId="7" fillId="0" borderId="51" xfId="1" applyNumberFormat="1" applyFont="1" applyBorder="1" applyAlignment="1" applyProtection="1">
      <alignment horizontal="right" vertical="center" wrapText="1" indent="1"/>
      <protection locked="0"/>
    </xf>
    <xf numFmtId="164" fontId="7" fillId="2" borderId="51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7" xfId="1" applyNumberFormat="1" applyFont="1" applyBorder="1" applyAlignment="1">
      <alignment horizontal="center" vertical="center" wrapText="1"/>
    </xf>
    <xf numFmtId="164" fontId="7" fillId="2" borderId="60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0" xfId="1" applyNumberFormat="1" applyFont="1" applyBorder="1" applyAlignment="1" applyProtection="1">
      <alignment horizontal="right" vertical="center" wrapText="1" indent="1"/>
      <protection locked="0"/>
    </xf>
    <xf numFmtId="164" fontId="11" fillId="0" borderId="23" xfId="1" applyNumberFormat="1" applyFont="1" applyBorder="1" applyAlignment="1">
      <alignment horizontal="right" vertical="center" wrapText="1" indent="1"/>
    </xf>
    <xf numFmtId="164" fontId="7" fillId="0" borderId="49" xfId="1" applyNumberFormat="1" applyFont="1" applyBorder="1" applyAlignment="1">
      <alignment horizontal="right" vertical="center" wrapText="1" indent="1"/>
    </xf>
    <xf numFmtId="164" fontId="12" fillId="0" borderId="51" xfId="1" applyNumberFormat="1" applyFont="1" applyBorder="1" applyAlignment="1" applyProtection="1">
      <alignment horizontal="right" vertical="center" wrapText="1" indent="1"/>
      <protection locked="0"/>
    </xf>
    <xf numFmtId="164" fontId="12" fillId="0" borderId="60" xfId="1" applyNumberFormat="1" applyFont="1" applyBorder="1" applyAlignment="1" applyProtection="1">
      <alignment horizontal="right" vertical="center" wrapText="1" indent="1"/>
      <protection locked="0"/>
    </xf>
    <xf numFmtId="164" fontId="12" fillId="0" borderId="49" xfId="1" applyNumberFormat="1" applyFont="1" applyBorder="1" applyAlignment="1" applyProtection="1">
      <alignment horizontal="right" vertical="center" wrapText="1" indent="1"/>
      <protection locked="0"/>
    </xf>
    <xf numFmtId="0" fontId="10" fillId="0" borderId="8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164" fontId="6" fillId="0" borderId="23" xfId="1" applyNumberFormat="1" applyFont="1" applyBorder="1" applyAlignment="1" applyProtection="1">
      <alignment horizontal="right" vertical="center" wrapText="1" indent="1"/>
      <protection locked="0"/>
    </xf>
    <xf numFmtId="0" fontId="10" fillId="0" borderId="20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 wrapText="1" inden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 indent="1"/>
    </xf>
    <xf numFmtId="0" fontId="6" fillId="0" borderId="24" xfId="1" applyFont="1" applyBorder="1" applyAlignment="1">
      <alignment horizontal="center" vertical="center" wrapText="1"/>
    </xf>
    <xf numFmtId="164" fontId="6" fillId="0" borderId="54" xfId="1" applyNumberFormat="1" applyFont="1" applyBorder="1" applyAlignment="1">
      <alignment horizontal="right" vertical="center" wrapText="1" indent="1"/>
    </xf>
    <xf numFmtId="49" fontId="7" fillId="0" borderId="2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 applyProtection="1">
      <alignment horizontal="right" vertical="center" wrapText="1" indent="1"/>
      <protection locked="0"/>
    </xf>
    <xf numFmtId="49" fontId="7" fillId="0" borderId="32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 applyProtection="1">
      <alignment horizontal="right" vertical="center" wrapText="1" indent="1"/>
      <protection locked="0"/>
    </xf>
    <xf numFmtId="164" fontId="10" fillId="0" borderId="23" xfId="0" applyNumberFormat="1" applyFont="1" applyBorder="1" applyAlignment="1">
      <alignment horizontal="right" vertical="center" wrapText="1" indent="1"/>
    </xf>
    <xf numFmtId="0" fontId="10" fillId="0" borderId="20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wrapText="1"/>
    </xf>
    <xf numFmtId="164" fontId="7" fillId="0" borderId="14" xfId="0" applyNumberFormat="1" applyFont="1" applyBorder="1" applyAlignment="1" applyProtection="1">
      <alignment horizontal="left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wrapText="1"/>
      <protection locked="0"/>
    </xf>
    <xf numFmtId="164" fontId="7" fillId="0" borderId="51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164" fontId="7" fillId="0" borderId="60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16" fontId="22" fillId="0" borderId="0" xfId="0" applyNumberFormat="1" applyFont="1" applyAlignment="1">
      <alignment vertical="center" wrapText="1"/>
    </xf>
    <xf numFmtId="164" fontId="10" fillId="0" borderId="23" xfId="0" quotePrefix="1" applyNumberFormat="1" applyFont="1" applyBorder="1" applyAlignment="1">
      <alignment horizontal="right" vertical="center" wrapText="1" indent="1"/>
    </xf>
    <xf numFmtId="0" fontId="10" fillId="0" borderId="2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 indent="1"/>
    </xf>
    <xf numFmtId="0" fontId="14" fillId="0" borderId="44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164" fontId="24" fillId="0" borderId="0" xfId="0" applyNumberFormat="1" applyFont="1" applyAlignment="1">
      <alignment vertical="center"/>
    </xf>
    <xf numFmtId="164" fontId="4" fillId="0" borderId="33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/>
    </xf>
    <xf numFmtId="164" fontId="6" fillId="0" borderId="61" xfId="0" applyNumberFormat="1" applyFont="1" applyBorder="1" applyAlignment="1">
      <alignment horizontal="center" vertical="center" wrapText="1"/>
    </xf>
    <xf numFmtId="164" fontId="6" fillId="0" borderId="48" xfId="0" applyNumberFormat="1" applyFont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4" fontId="6" fillId="0" borderId="52" xfId="0" applyNumberFormat="1" applyFont="1" applyBorder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48" xfId="0" applyNumberFormat="1" applyFont="1" applyBorder="1" applyAlignment="1">
      <alignment horizontal="left" vertical="center" wrapText="1" indent="1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164" fontId="7" fillId="0" borderId="48" xfId="0" applyNumberFormat="1" applyFont="1" applyBorder="1" applyAlignment="1">
      <alignment vertical="center" wrapText="1"/>
    </xf>
    <xf numFmtId="164" fontId="7" fillId="0" borderId="8" xfId="0" applyNumberFormat="1" applyFont="1" applyBorder="1" applyAlignment="1">
      <alignment vertical="center" wrapText="1"/>
    </xf>
    <xf numFmtId="164" fontId="7" fillId="0" borderId="9" xfId="0" applyNumberFormat="1" applyFont="1" applyBorder="1" applyAlignment="1">
      <alignment vertical="center" wrapText="1"/>
    </xf>
    <xf numFmtId="164" fontId="7" fillId="0" borderId="23" xfId="0" applyNumberFormat="1" applyFont="1" applyBorder="1" applyAlignment="1">
      <alignment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7" fillId="0" borderId="50" xfId="0" applyNumberFormat="1" applyFont="1" applyBorder="1" applyAlignment="1" applyProtection="1">
      <alignment horizontal="left" vertical="center" wrapText="1" inden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164" fontId="7" fillId="0" borderId="50" xfId="0" applyNumberFormat="1" applyFont="1" applyBorder="1" applyAlignment="1" applyProtection="1">
      <alignment vertical="center" wrapText="1"/>
      <protection locked="0"/>
    </xf>
    <xf numFmtId="164" fontId="7" fillId="0" borderId="14" xfId="0" applyNumberFormat="1" applyFont="1" applyBorder="1" applyAlignment="1" applyProtection="1">
      <alignment vertical="center" wrapText="1"/>
      <protection locked="0"/>
    </xf>
    <xf numFmtId="164" fontId="7" fillId="0" borderId="51" xfId="0" applyNumberFormat="1" applyFont="1" applyBorder="1" applyAlignment="1" applyProtection="1">
      <alignment vertical="center" wrapText="1"/>
      <protection locked="0"/>
    </xf>
    <xf numFmtId="164" fontId="7" fillId="0" borderId="50" xfId="0" applyNumberFormat="1" applyFont="1" applyBorder="1" applyAlignment="1">
      <alignment vertical="center" wrapText="1"/>
    </xf>
    <xf numFmtId="49" fontId="8" fillId="0" borderId="9" xfId="0" applyNumberFormat="1" applyFont="1" applyBorder="1" applyAlignment="1" applyProtection="1">
      <alignment horizontal="center" vertical="center" wrapText="1"/>
      <protection locked="0"/>
    </xf>
    <xf numFmtId="164" fontId="7" fillId="0" borderId="64" xfId="0" applyNumberFormat="1" applyFont="1" applyBorder="1" applyAlignment="1" applyProtection="1">
      <alignment horizontal="left" vertical="center" wrapText="1" indent="1"/>
      <protection locked="0"/>
    </xf>
    <xf numFmtId="49" fontId="8" fillId="0" borderId="18" xfId="0" applyNumberFormat="1" applyFont="1" applyBorder="1" applyAlignment="1" applyProtection="1">
      <alignment horizontal="center" vertical="center" wrapText="1"/>
      <protection locked="0"/>
    </xf>
    <xf numFmtId="164" fontId="7" fillId="0" borderId="64" xfId="0" applyNumberFormat="1" applyFont="1" applyBorder="1" applyAlignment="1" applyProtection="1">
      <alignment vertical="center" wrapText="1"/>
      <protection locked="0"/>
    </xf>
    <xf numFmtId="164" fontId="7" fillId="0" borderId="17" xfId="0" applyNumberFormat="1" applyFont="1" applyBorder="1" applyAlignment="1" applyProtection="1">
      <alignment vertical="center" wrapText="1"/>
      <protection locked="0"/>
    </xf>
    <xf numFmtId="164" fontId="7" fillId="0" borderId="60" xfId="0" applyNumberFormat="1" applyFont="1" applyBorder="1" applyAlignment="1" applyProtection="1">
      <alignment vertical="center" wrapText="1"/>
      <protection locked="0"/>
    </xf>
    <xf numFmtId="164" fontId="7" fillId="0" borderId="64" xfId="0" applyNumberFormat="1" applyFont="1" applyBorder="1" applyAlignment="1">
      <alignment vertical="center" wrapText="1"/>
    </xf>
    <xf numFmtId="164" fontId="11" fillId="0" borderId="48" xfId="0" applyNumberFormat="1" applyFont="1" applyBorder="1" applyAlignment="1">
      <alignment horizontal="left" vertical="center" wrapText="1" indent="1"/>
    </xf>
    <xf numFmtId="164" fontId="8" fillId="3" borderId="35" xfId="0" applyNumberFormat="1" applyFont="1" applyFill="1" applyBorder="1" applyAlignment="1">
      <alignment horizontal="left" vertical="center" wrapText="1" indent="2"/>
    </xf>
    <xf numFmtId="0" fontId="1" fillId="0" borderId="0" xfId="2" applyProtection="1">
      <protection locked="0"/>
    </xf>
    <xf numFmtId="0" fontId="1" fillId="0" borderId="0" xfId="2"/>
    <xf numFmtId="0" fontId="1" fillId="0" borderId="0" xfId="2" applyAlignment="1">
      <alignment vertical="center"/>
    </xf>
    <xf numFmtId="0" fontId="7" fillId="0" borderId="15" xfId="2" applyFont="1" applyBorder="1" applyAlignment="1">
      <alignment horizontal="left" vertical="center" wrapText="1" indent="1"/>
    </xf>
    <xf numFmtId="164" fontId="7" fillId="0" borderId="15" xfId="2" applyNumberFormat="1" applyFont="1" applyBorder="1" applyAlignment="1" applyProtection="1">
      <alignment vertical="center"/>
      <protection locked="0"/>
    </xf>
    <xf numFmtId="0" fontId="1" fillId="0" borderId="0" xfId="2" applyAlignment="1" applyProtection="1">
      <alignment vertical="center"/>
      <protection locked="0"/>
    </xf>
    <xf numFmtId="0" fontId="7" fillId="0" borderId="15" xfId="2" applyFont="1" applyBorder="1" applyAlignment="1">
      <alignment horizontal="left" vertical="center" indent="1"/>
    </xf>
    <xf numFmtId="0" fontId="8" fillId="0" borderId="0" xfId="2" applyFont="1"/>
    <xf numFmtId="0" fontId="26" fillId="0" borderId="0" xfId="2" applyFont="1" applyProtection="1">
      <protection locked="0"/>
    </xf>
    <xf numFmtId="0" fontId="13" fillId="0" borderId="0" xfId="2" applyFont="1" applyProtection="1">
      <protection locked="0"/>
    </xf>
    <xf numFmtId="164" fontId="27" fillId="0" borderId="0" xfId="0" applyNumberFormat="1" applyFont="1" applyAlignment="1">
      <alignment horizontal="left" vertical="center" wrapText="1"/>
    </xf>
    <xf numFmtId="164" fontId="13" fillId="0" borderId="0" xfId="0" applyNumberFormat="1" applyFont="1" applyAlignment="1">
      <alignment horizontal="center" vertical="center" wrapText="1"/>
    </xf>
    <xf numFmtId="0" fontId="28" fillId="0" borderId="0" xfId="0" applyFont="1"/>
    <xf numFmtId="0" fontId="16" fillId="0" borderId="8" xfId="0" applyFont="1" applyBorder="1" applyAlignment="1">
      <alignment horizontal="left" vertical="center"/>
    </xf>
    <xf numFmtId="0" fontId="16" fillId="0" borderId="41" xfId="0" applyFont="1" applyBorder="1" applyAlignment="1">
      <alignment vertical="center" wrapText="1"/>
    </xf>
    <xf numFmtId="164" fontId="15" fillId="0" borderId="0" xfId="0" applyNumberFormat="1" applyFont="1" applyAlignment="1">
      <alignment textRotation="180" wrapText="1"/>
    </xf>
    <xf numFmtId="0" fontId="28" fillId="0" borderId="15" xfId="0" applyFont="1" applyBorder="1"/>
    <xf numFmtId="0" fontId="28" fillId="0" borderId="15" xfId="0" applyFont="1" applyBorder="1" applyAlignment="1">
      <alignment horizontal="center"/>
    </xf>
    <xf numFmtId="0" fontId="18" fillId="0" borderId="0" xfId="3"/>
    <xf numFmtId="0" fontId="30" fillId="0" borderId="0" xfId="3" applyFont="1"/>
    <xf numFmtId="0" fontId="31" fillId="0" borderId="0" xfId="3" applyFont="1"/>
    <xf numFmtId="0" fontId="31" fillId="0" borderId="0" xfId="3" applyFont="1" applyProtection="1">
      <protection locked="0"/>
    </xf>
    <xf numFmtId="0" fontId="18" fillId="0" borderId="0" xfId="3" applyProtection="1">
      <protection locked="0"/>
    </xf>
    <xf numFmtId="0" fontId="26" fillId="0" borderId="0" xfId="3" applyFont="1" applyProtection="1">
      <protection locked="0"/>
    </xf>
    <xf numFmtId="0" fontId="32" fillId="0" borderId="0" xfId="3" applyFont="1" applyProtection="1">
      <protection locked="0"/>
    </xf>
    <xf numFmtId="0" fontId="32" fillId="0" borderId="0" xfId="3" applyFont="1"/>
    <xf numFmtId="0" fontId="4" fillId="0" borderId="8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2" fillId="0" borderId="11" xfId="3" applyFont="1" applyBorder="1" applyAlignment="1">
      <alignment horizontal="center" vertical="center"/>
    </xf>
    <xf numFmtId="0" fontId="12" fillId="0" borderId="12" xfId="3" applyFont="1" applyBorder="1" applyAlignment="1">
      <alignment vertical="center" wrapText="1"/>
    </xf>
    <xf numFmtId="164" fontId="12" fillId="0" borderId="12" xfId="3" applyNumberFormat="1" applyFont="1" applyBorder="1" applyAlignment="1" applyProtection="1">
      <alignment vertical="center"/>
      <protection locked="0"/>
    </xf>
    <xf numFmtId="164" fontId="11" fillId="0" borderId="49" xfId="3" applyNumberFormat="1" applyFont="1" applyBorder="1" applyAlignment="1">
      <alignment vertical="center"/>
    </xf>
    <xf numFmtId="0" fontId="12" fillId="0" borderId="14" xfId="3" applyFont="1" applyBorder="1" applyAlignment="1">
      <alignment horizontal="center" vertical="center"/>
    </xf>
    <xf numFmtId="0" fontId="12" fillId="0" borderId="15" xfId="3" applyFont="1" applyBorder="1" applyAlignment="1">
      <alignment vertical="center" wrapText="1"/>
    </xf>
    <xf numFmtId="164" fontId="12" fillId="0" borderId="15" xfId="3" applyNumberFormat="1" applyFont="1" applyBorder="1" applyAlignment="1" applyProtection="1">
      <alignment vertical="center"/>
      <protection locked="0"/>
    </xf>
    <xf numFmtId="164" fontId="11" fillId="0" borderId="51" xfId="3" applyNumberFormat="1" applyFont="1" applyBorder="1" applyAlignment="1">
      <alignment vertical="center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vertical="center" wrapText="1"/>
    </xf>
    <xf numFmtId="164" fontId="12" fillId="0" borderId="18" xfId="3" applyNumberFormat="1" applyFont="1" applyBorder="1" applyAlignment="1" applyProtection="1">
      <alignment vertical="center"/>
      <protection locked="0"/>
    </xf>
    <xf numFmtId="164" fontId="11" fillId="0" borderId="60" xfId="3" applyNumberFormat="1" applyFont="1" applyBorder="1" applyAlignment="1">
      <alignment vertical="center"/>
    </xf>
    <xf numFmtId="0" fontId="11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vertical="center" wrapText="1"/>
    </xf>
    <xf numFmtId="164" fontId="11" fillId="0" borderId="9" xfId="3" applyNumberFormat="1" applyFont="1" applyBorder="1" applyAlignment="1">
      <alignment vertical="center"/>
    </xf>
    <xf numFmtId="164" fontId="11" fillId="0" borderId="23" xfId="3" applyNumberFormat="1" applyFont="1" applyBorder="1" applyAlignment="1">
      <alignment vertical="center"/>
    </xf>
    <xf numFmtId="0" fontId="16" fillId="0" borderId="0" xfId="3" applyFont="1"/>
    <xf numFmtId="0" fontId="18" fillId="0" borderId="65" xfId="3" applyBorder="1"/>
    <xf numFmtId="0" fontId="3" fillId="0" borderId="65" xfId="3" applyFont="1" applyBorder="1" applyAlignment="1">
      <alignment horizontal="center"/>
    </xf>
    <xf numFmtId="0" fontId="3" fillId="0" borderId="0" xfId="3" applyFont="1" applyAlignment="1">
      <alignment horizontal="center"/>
    </xf>
    <xf numFmtId="165" fontId="6" fillId="0" borderId="23" xfId="1" applyNumberFormat="1" applyFont="1" applyBorder="1" applyAlignment="1">
      <alignment horizontal="right" vertical="center" wrapText="1" indent="1"/>
    </xf>
    <xf numFmtId="165" fontId="7" fillId="0" borderId="49" xfId="1" applyNumberFormat="1" applyFont="1" applyBorder="1" applyAlignment="1" applyProtection="1">
      <alignment horizontal="right" vertical="center" wrapText="1" indent="1"/>
      <protection locked="0"/>
    </xf>
    <xf numFmtId="165" fontId="11" fillId="0" borderId="23" xfId="1" applyNumberFormat="1" applyFont="1" applyBorder="1" applyAlignment="1">
      <alignment horizontal="right" vertical="center" wrapText="1" indent="1"/>
    </xf>
    <xf numFmtId="165" fontId="7" fillId="0" borderId="4" xfId="1" applyNumberFormat="1" applyFont="1" applyBorder="1" applyAlignment="1" applyProtection="1">
      <alignment horizontal="right" vertical="center" wrapText="1" indent="1"/>
      <protection locked="0"/>
    </xf>
    <xf numFmtId="165" fontId="7" fillId="0" borderId="51" xfId="1" applyNumberFormat="1" applyFont="1" applyBorder="1" applyAlignment="1" applyProtection="1">
      <alignment horizontal="right" vertical="center" wrapText="1" indent="1"/>
      <protection locked="0"/>
    </xf>
    <xf numFmtId="165" fontId="7" fillId="0" borderId="60" xfId="1" applyNumberFormat="1" applyFont="1" applyBorder="1" applyAlignment="1" applyProtection="1">
      <alignment horizontal="right" vertical="center" wrapText="1" indent="1"/>
      <protection locked="0"/>
    </xf>
    <xf numFmtId="9" fontId="7" fillId="0" borderId="49" xfId="6" applyFont="1" applyBorder="1" applyAlignment="1" applyProtection="1">
      <alignment horizontal="right" vertical="center" wrapText="1" indent="1"/>
      <protection locked="0"/>
    </xf>
    <xf numFmtId="164" fontId="7" fillId="0" borderId="50" xfId="1" applyNumberFormat="1" applyFont="1" applyBorder="1" applyAlignment="1" applyProtection="1">
      <alignment horizontal="right" vertical="center" wrapText="1" indent="1"/>
      <protection locked="0"/>
    </xf>
    <xf numFmtId="164" fontId="21" fillId="0" borderId="0" xfId="0" applyNumberFormat="1" applyFont="1" applyAlignment="1">
      <alignment horizontal="right" wrapText="1"/>
    </xf>
    <xf numFmtId="165" fontId="7" fillId="0" borderId="15" xfId="0" applyNumberFormat="1" applyFont="1" applyBorder="1" applyAlignment="1" applyProtection="1">
      <alignment vertical="center" wrapText="1"/>
      <protection locked="0"/>
    </xf>
    <xf numFmtId="165" fontId="6" fillId="0" borderId="9" xfId="0" applyNumberFormat="1" applyFont="1" applyBorder="1" applyAlignment="1">
      <alignment vertical="center" wrapText="1"/>
    </xf>
    <xf numFmtId="0" fontId="9" fillId="0" borderId="0" xfId="0" applyFont="1" applyAlignment="1" applyProtection="1">
      <alignment horizontal="left" vertical="top"/>
      <protection locked="0"/>
    </xf>
    <xf numFmtId="10" fontId="7" fillId="0" borderId="49" xfId="1" applyNumberFormat="1" applyFont="1" applyBorder="1" applyAlignment="1" applyProtection="1">
      <alignment horizontal="right" vertical="center" wrapText="1" indent="1"/>
      <protection locked="0"/>
    </xf>
    <xf numFmtId="164" fontId="12" fillId="0" borderId="0" xfId="0" applyNumberFormat="1" applyFont="1" applyAlignment="1">
      <alignment horizontal="right" vertical="center" wrapText="1" indent="1"/>
    </xf>
    <xf numFmtId="49" fontId="7" fillId="0" borderId="15" xfId="0" applyNumberFormat="1" applyFont="1" applyBorder="1" applyAlignment="1" applyProtection="1">
      <alignment vertical="center" wrapText="1"/>
      <protection locked="0"/>
    </xf>
    <xf numFmtId="0" fontId="28" fillId="0" borderId="0" xfId="0" applyFont="1" applyAlignment="1">
      <alignment horizontal="center"/>
    </xf>
    <xf numFmtId="0" fontId="35" fillId="0" borderId="15" xfId="0" applyFont="1" applyBorder="1"/>
    <xf numFmtId="164" fontId="15" fillId="0" borderId="0" xfId="0" applyNumberFormat="1" applyFont="1" applyAlignment="1">
      <alignment horizontal="right"/>
    </xf>
    <xf numFmtId="0" fontId="38" fillId="0" borderId="0" xfId="0" applyFont="1"/>
    <xf numFmtId="0" fontId="40" fillId="0" borderId="0" xfId="0" applyFont="1" applyAlignment="1">
      <alignment vertical="center" wrapText="1"/>
    </xf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2" fontId="42" fillId="0" borderId="15" xfId="0" applyNumberFormat="1" applyFont="1" applyBorder="1" applyAlignment="1">
      <alignment horizontal="center" vertical="center" wrapText="1"/>
    </xf>
    <xf numFmtId="0" fontId="37" fillId="0" borderId="0" xfId="0" applyFont="1"/>
    <xf numFmtId="2" fontId="43" fillId="0" borderId="15" xfId="0" applyNumberFormat="1" applyFont="1" applyBorder="1"/>
    <xf numFmtId="0" fontId="44" fillId="0" borderId="0" xfId="0" applyFont="1"/>
    <xf numFmtId="0" fontId="40" fillId="0" borderId="40" xfId="0" applyFont="1" applyBorder="1"/>
    <xf numFmtId="0" fontId="40" fillId="0" borderId="0" xfId="0" applyFont="1"/>
    <xf numFmtId="0" fontId="45" fillId="0" borderId="15" xfId="0" applyFont="1" applyBorder="1" applyAlignment="1">
      <alignment horizontal="center" vertical="center" wrapText="1"/>
    </xf>
    <xf numFmtId="49" fontId="45" fillId="0" borderId="15" xfId="0" applyNumberFormat="1" applyFont="1" applyBorder="1" applyAlignment="1">
      <alignment horizontal="center"/>
    </xf>
    <xf numFmtId="0" fontId="45" fillId="0" borderId="15" xfId="0" applyFont="1" applyBorder="1"/>
    <xf numFmtId="166" fontId="45" fillId="0" borderId="15" xfId="0" applyNumberFormat="1" applyFont="1" applyBorder="1" applyAlignment="1">
      <alignment horizontal="right"/>
    </xf>
    <xf numFmtId="0" fontId="40" fillId="0" borderId="15" xfId="0" applyFont="1" applyBorder="1"/>
    <xf numFmtId="49" fontId="40" fillId="0" borderId="15" xfId="0" applyNumberFormat="1" applyFont="1" applyBorder="1" applyAlignment="1">
      <alignment horizontal="center"/>
    </xf>
    <xf numFmtId="166" fontId="40" fillId="0" borderId="15" xfId="0" applyNumberFormat="1" applyFont="1" applyBorder="1"/>
    <xf numFmtId="166" fontId="40" fillId="0" borderId="15" xfId="0" applyNumberFormat="1" applyFont="1" applyBorder="1" applyAlignment="1">
      <alignment horizontal="right"/>
    </xf>
    <xf numFmtId="3" fontId="40" fillId="0" borderId="15" xfId="0" applyNumberFormat="1" applyFont="1" applyBorder="1"/>
    <xf numFmtId="0" fontId="40" fillId="0" borderId="15" xfId="0" applyFont="1" applyBorder="1" applyAlignment="1">
      <alignment wrapText="1"/>
    </xf>
    <xf numFmtId="166" fontId="45" fillId="0" borderId="15" xfId="0" applyNumberFormat="1" applyFont="1" applyBorder="1"/>
    <xf numFmtId="0" fontId="46" fillId="0" borderId="0" xfId="0" applyFont="1"/>
    <xf numFmtId="0" fontId="42" fillId="0" borderId="0" xfId="0" applyFont="1"/>
    <xf numFmtId="0" fontId="42" fillId="0" borderId="0" xfId="0" applyFont="1" applyAlignment="1">
      <alignment wrapText="1"/>
    </xf>
    <xf numFmtId="0" fontId="42" fillId="0" borderId="0" xfId="0" applyFont="1" applyAlignment="1">
      <alignment horizontal="right"/>
    </xf>
    <xf numFmtId="0" fontId="39" fillId="0" borderId="0" xfId="0" applyFont="1" applyAlignment="1">
      <alignment horizontal="center" wrapText="1"/>
    </xf>
    <xf numFmtId="0" fontId="39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/>
    </xf>
    <xf numFmtId="0" fontId="39" fillId="0" borderId="15" xfId="0" applyFont="1" applyBorder="1" applyAlignment="1">
      <alignment wrapText="1"/>
    </xf>
    <xf numFmtId="3" fontId="39" fillId="0" borderId="15" xfId="0" applyNumberFormat="1" applyFont="1" applyBorder="1" applyAlignment="1">
      <alignment horizontal="right"/>
    </xf>
    <xf numFmtId="3" fontId="39" fillId="0" borderId="15" xfId="0" applyNumberFormat="1" applyFont="1" applyBorder="1"/>
    <xf numFmtId="49" fontId="42" fillId="0" borderId="15" xfId="0" applyNumberFormat="1" applyFont="1" applyBorder="1" applyAlignment="1">
      <alignment horizontal="center"/>
    </xf>
    <xf numFmtId="0" fontId="42" fillId="0" borderId="15" xfId="0" applyFont="1" applyBorder="1" applyAlignment="1">
      <alignment wrapText="1"/>
    </xf>
    <xf numFmtId="3" fontId="42" fillId="0" borderId="15" xfId="0" applyNumberFormat="1" applyFont="1" applyBorder="1" applyAlignment="1">
      <alignment horizontal="right"/>
    </xf>
    <xf numFmtId="3" fontId="42" fillId="0" borderId="15" xfId="0" applyNumberFormat="1" applyFont="1" applyBorder="1"/>
    <xf numFmtId="0" fontId="39" fillId="0" borderId="15" xfId="0" applyFont="1" applyBorder="1"/>
    <xf numFmtId="0" fontId="42" fillId="0" borderId="15" xfId="0" applyFont="1" applyBorder="1"/>
    <xf numFmtId="0" fontId="39" fillId="0" borderId="15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right"/>
    </xf>
    <xf numFmtId="0" fontId="40" fillId="0" borderId="15" xfId="0" applyFont="1" applyBorder="1" applyAlignment="1">
      <alignment horizontal="right"/>
    </xf>
    <xf numFmtId="0" fontId="39" fillId="0" borderId="0" xfId="0" applyFont="1" applyAlignment="1">
      <alignment wrapText="1"/>
    </xf>
    <xf numFmtId="0" fontId="0" fillId="0" borderId="0" xfId="0" applyAlignment="1">
      <alignment horizontal="right"/>
    </xf>
    <xf numFmtId="0" fontId="35" fillId="0" borderId="0" xfId="0" applyFont="1"/>
    <xf numFmtId="0" fontId="35" fillId="0" borderId="0" xfId="0" applyFont="1" applyAlignment="1">
      <alignment horizontal="right"/>
    </xf>
    <xf numFmtId="0" fontId="45" fillId="0" borderId="15" xfId="0" applyFont="1" applyBorder="1" applyAlignment="1">
      <alignment horizontal="center" vertical="center"/>
    </xf>
    <xf numFmtId="0" fontId="45" fillId="0" borderId="15" xfId="0" applyFont="1" applyBorder="1" applyAlignment="1">
      <alignment horizontal="right"/>
    </xf>
    <xf numFmtId="166" fontId="0" fillId="0" borderId="15" xfId="0" applyNumberFormat="1" applyBorder="1"/>
    <xf numFmtId="0" fontId="45" fillId="0" borderId="15" xfId="0" applyFont="1" applyBorder="1" applyAlignment="1">
      <alignment horizontal="left"/>
    </xf>
    <xf numFmtId="49" fontId="40" fillId="0" borderId="15" xfId="0" applyNumberFormat="1" applyFont="1" applyBorder="1" applyAlignment="1">
      <alignment horizontal="left" wrapText="1"/>
    </xf>
    <xf numFmtId="166" fontId="0" fillId="0" borderId="0" xfId="0" applyNumberFormat="1"/>
    <xf numFmtId="49" fontId="45" fillId="0" borderId="15" xfId="0" applyNumberFormat="1" applyFont="1" applyBorder="1" applyAlignment="1">
      <alignment horizontal="left"/>
    </xf>
    <xf numFmtId="0" fontId="40" fillId="0" borderId="15" xfId="0" applyFont="1" applyBorder="1" applyAlignment="1">
      <alignment horizontal="left"/>
    </xf>
    <xf numFmtId="49" fontId="40" fillId="0" borderId="15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5" xfId="0" applyBorder="1"/>
    <xf numFmtId="166" fontId="37" fillId="0" borderId="15" xfId="0" applyNumberFormat="1" applyFont="1" applyBorder="1"/>
    <xf numFmtId="49" fontId="39" fillId="0" borderId="15" xfId="0" applyNumberFormat="1" applyFont="1" applyBorder="1" applyAlignment="1">
      <alignment horizontal="left"/>
    </xf>
    <xf numFmtId="164" fontId="47" fillId="0" borderId="0" xfId="0" applyNumberFormat="1" applyFont="1" applyAlignment="1">
      <alignment vertical="center" wrapText="1"/>
    </xf>
    <xf numFmtId="0" fontId="47" fillId="0" borderId="0" xfId="0" applyFont="1" applyAlignment="1" applyProtection="1">
      <alignment horizontal="right" vertical="top"/>
      <protection locked="0"/>
    </xf>
    <xf numFmtId="0" fontId="48" fillId="0" borderId="15" xfId="0" applyFont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50" fillId="0" borderId="15" xfId="0" applyFont="1" applyBorder="1" applyAlignment="1">
      <alignment horizontal="right"/>
    </xf>
    <xf numFmtId="0" fontId="48" fillId="0" borderId="15" xfId="1" applyFont="1" applyBorder="1" applyAlignment="1">
      <alignment horizontal="center" vertical="center" wrapText="1"/>
    </xf>
    <xf numFmtId="0" fontId="49" fillId="0" borderId="15" xfId="1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15" xfId="1" applyFont="1" applyBorder="1" applyAlignment="1">
      <alignment horizontal="left" vertical="center" wrapText="1"/>
    </xf>
    <xf numFmtId="164" fontId="49" fillId="0" borderId="15" xfId="1" applyNumberFormat="1" applyFont="1" applyBorder="1" applyAlignment="1">
      <alignment horizontal="right" vertical="center" wrapText="1" indent="1"/>
    </xf>
    <xf numFmtId="165" fontId="49" fillId="0" borderId="15" xfId="1" applyNumberFormat="1" applyFont="1" applyBorder="1" applyAlignment="1">
      <alignment horizontal="right" vertical="center" wrapText="1" indent="1"/>
    </xf>
    <xf numFmtId="49" fontId="47" fillId="0" borderId="15" xfId="1" applyNumberFormat="1" applyFont="1" applyBorder="1" applyAlignment="1">
      <alignment horizontal="center" vertical="center" wrapText="1"/>
    </xf>
    <xf numFmtId="0" fontId="47" fillId="0" borderId="15" xfId="0" applyFont="1" applyBorder="1" applyAlignment="1">
      <alignment horizontal="left" vertical="center" wrapText="1"/>
    </xf>
    <xf numFmtId="164" fontId="47" fillId="0" borderId="15" xfId="1" applyNumberFormat="1" applyFont="1" applyBorder="1" applyAlignment="1" applyProtection="1">
      <alignment horizontal="right" vertical="center" wrapText="1" indent="1"/>
      <protection locked="0"/>
    </xf>
    <xf numFmtId="165" fontId="47" fillId="0" borderId="15" xfId="1" applyNumberFormat="1" applyFont="1" applyBorder="1" applyAlignment="1" applyProtection="1">
      <alignment horizontal="right" vertical="center" wrapText="1" indent="1"/>
      <protection locked="0"/>
    </xf>
    <xf numFmtId="0" fontId="51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164" fontId="47" fillId="2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49" fillId="0" borderId="15" xfId="0" applyFont="1" applyBorder="1" applyAlignment="1">
      <alignment horizontal="left" vertical="center" wrapText="1"/>
    </xf>
    <xf numFmtId="164" fontId="49" fillId="0" borderId="15" xfId="1" applyNumberFormat="1" applyFont="1" applyBorder="1" applyAlignment="1" applyProtection="1">
      <alignment horizontal="right" vertical="center" wrapText="1" indent="1"/>
      <protection locked="0"/>
    </xf>
    <xf numFmtId="0" fontId="49" fillId="0" borderId="15" xfId="0" applyFont="1" applyBorder="1" applyAlignment="1">
      <alignment horizontal="center" wrapText="1"/>
    </xf>
    <xf numFmtId="0" fontId="47" fillId="0" borderId="15" xfId="0" applyFont="1" applyBorder="1" applyAlignment="1">
      <alignment vertical="center" wrapText="1"/>
    </xf>
    <xf numFmtId="0" fontId="47" fillId="0" borderId="15" xfId="0" applyFont="1" applyBorder="1" applyAlignment="1">
      <alignment horizontal="center" wrapText="1"/>
    </xf>
    <xf numFmtId="165" fontId="49" fillId="0" borderId="15" xfId="1" applyNumberFormat="1" applyFont="1" applyBorder="1" applyAlignment="1" applyProtection="1">
      <alignment horizontal="right" vertical="center" wrapText="1" indent="1"/>
      <protection locked="0"/>
    </xf>
    <xf numFmtId="0" fontId="49" fillId="0" borderId="15" xfId="0" applyFont="1" applyBorder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 indent="1"/>
    </xf>
    <xf numFmtId="164" fontId="49" fillId="0" borderId="0" xfId="0" applyNumberFormat="1" applyFont="1" applyAlignment="1">
      <alignment horizontal="right" vertical="center" wrapText="1" inden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right" vertical="center" wrapText="1" indent="1"/>
    </xf>
    <xf numFmtId="0" fontId="50" fillId="0" borderId="0" xfId="0" applyFont="1" applyAlignment="1">
      <alignment horizontal="right"/>
    </xf>
    <xf numFmtId="0" fontId="49" fillId="0" borderId="15" xfId="1" applyFont="1" applyBorder="1" applyAlignment="1">
      <alignment vertical="center" wrapText="1"/>
    </xf>
    <xf numFmtId="0" fontId="47" fillId="0" borderId="15" xfId="1" applyFont="1" applyBorder="1" applyAlignment="1">
      <alignment horizontal="left" vertical="center" wrapText="1"/>
    </xf>
    <xf numFmtId="0" fontId="47" fillId="0" borderId="15" xfId="1" applyFont="1" applyBorder="1" applyAlignment="1">
      <alignment horizontal="left" vertical="center"/>
    </xf>
    <xf numFmtId="164" fontId="49" fillId="0" borderId="15" xfId="0" applyNumberFormat="1" applyFont="1" applyBorder="1" applyAlignment="1">
      <alignment horizontal="right" vertical="center" wrapText="1" indent="1"/>
    </xf>
    <xf numFmtId="164" fontId="49" fillId="0" borderId="15" xfId="0" quotePrefix="1" applyNumberFormat="1" applyFont="1" applyBorder="1" applyAlignment="1">
      <alignment horizontal="right" vertical="center" wrapText="1" indent="1"/>
    </xf>
    <xf numFmtId="165" fontId="49" fillId="0" borderId="15" xfId="0" quotePrefix="1" applyNumberFormat="1" applyFont="1" applyBorder="1" applyAlignment="1">
      <alignment horizontal="right" vertical="center" wrapText="1" indent="1"/>
    </xf>
    <xf numFmtId="0" fontId="52" fillId="0" borderId="8" xfId="0" applyFont="1" applyBorder="1" applyAlignment="1">
      <alignment horizontal="left" vertical="center"/>
    </xf>
    <xf numFmtId="0" fontId="52" fillId="0" borderId="41" xfId="0" applyFont="1" applyBorder="1" applyAlignment="1">
      <alignment vertical="center" wrapText="1"/>
    </xf>
    <xf numFmtId="164" fontId="47" fillId="0" borderId="0" xfId="0" applyNumberFormat="1" applyFont="1" applyAlignment="1">
      <alignment horizontal="right" vertical="center" wrapText="1" indent="1"/>
    </xf>
    <xf numFmtId="0" fontId="53" fillId="0" borderId="0" xfId="1" applyFont="1"/>
    <xf numFmtId="0" fontId="47" fillId="0" borderId="0" xfId="1" applyFont="1" applyAlignment="1">
      <alignment horizontal="right" vertical="center" indent="1"/>
    </xf>
    <xf numFmtId="0" fontId="50" fillId="0" borderId="1" xfId="0" applyFont="1" applyBorder="1" applyAlignment="1">
      <alignment horizontal="right" vertical="center"/>
    </xf>
    <xf numFmtId="0" fontId="50" fillId="0" borderId="0" xfId="0" applyFont="1" applyAlignment="1">
      <alignment horizontal="right" vertical="center"/>
    </xf>
    <xf numFmtId="0" fontId="47" fillId="0" borderId="0" xfId="1" applyFont="1"/>
    <xf numFmtId="164" fontId="49" fillId="0" borderId="10" xfId="1" applyNumberFormat="1" applyFont="1" applyBorder="1" applyAlignment="1">
      <alignment horizontal="right" vertical="center" wrapText="1" indent="1"/>
    </xf>
    <xf numFmtId="165" fontId="49" fillId="0" borderId="10" xfId="1" applyNumberFormat="1" applyFont="1" applyBorder="1" applyAlignment="1">
      <alignment horizontal="right" vertical="center" wrapText="1" indent="1"/>
    </xf>
    <xf numFmtId="0" fontId="54" fillId="0" borderId="0" xfId="1" applyFont="1"/>
    <xf numFmtId="164" fontId="47" fillId="0" borderId="13" xfId="1" applyNumberFormat="1" applyFont="1" applyBorder="1" applyAlignment="1" applyProtection="1">
      <alignment horizontal="right" vertical="center" wrapText="1" indent="1"/>
      <protection locked="0"/>
    </xf>
    <xf numFmtId="165" fontId="47" fillId="0" borderId="13" xfId="1" applyNumberFormat="1" applyFont="1" applyBorder="1" applyAlignment="1" applyProtection="1">
      <alignment horizontal="right" vertical="center" wrapText="1" indent="1"/>
      <protection locked="0"/>
    </xf>
    <xf numFmtId="0" fontId="55" fillId="0" borderId="0" xfId="1" applyFont="1"/>
    <xf numFmtId="165" fontId="49" fillId="0" borderId="10" xfId="1" applyNumberFormat="1" applyFont="1" applyBorder="1" applyAlignment="1" applyProtection="1">
      <alignment horizontal="right" vertical="center" wrapText="1" indent="1"/>
      <protection locked="0"/>
    </xf>
    <xf numFmtId="164" fontId="54" fillId="0" borderId="0" xfId="1" applyNumberFormat="1" applyFont="1"/>
    <xf numFmtId="164" fontId="47" fillId="0" borderId="22" xfId="1" applyNumberFormat="1" applyFont="1" applyBorder="1" applyAlignment="1" applyProtection="1">
      <alignment horizontal="right" vertical="center" wrapText="1" indent="1"/>
      <protection locked="0"/>
    </xf>
    <xf numFmtId="0" fontId="49" fillId="0" borderId="0" xfId="1" applyFont="1" applyAlignment="1">
      <alignment horizontal="center" vertical="center" wrapText="1"/>
    </xf>
    <xf numFmtId="0" fontId="49" fillId="0" borderId="0" xfId="1" applyFont="1" applyAlignment="1">
      <alignment vertical="center" wrapText="1"/>
    </xf>
    <xf numFmtId="164" fontId="49" fillId="0" borderId="0" xfId="1" applyNumberFormat="1" applyFont="1" applyAlignment="1">
      <alignment horizontal="right" vertical="center" wrapText="1" indent="1"/>
    </xf>
    <xf numFmtId="0" fontId="47" fillId="0" borderId="0" xfId="1" applyFont="1" applyAlignment="1" applyProtection="1">
      <alignment horizontal="right" vertical="center" wrapText="1" indent="1"/>
      <protection locked="0"/>
    </xf>
    <xf numFmtId="164" fontId="47" fillId="0" borderId="0" xfId="1" applyNumberFormat="1" applyFont="1" applyAlignment="1" applyProtection="1">
      <alignment horizontal="right" vertical="center" wrapText="1" indent="1"/>
      <protection locked="0"/>
    </xf>
    <xf numFmtId="9" fontId="49" fillId="0" borderId="10" xfId="1" applyNumberFormat="1" applyFont="1" applyBorder="1" applyAlignment="1">
      <alignment horizontal="right" vertical="center" wrapText="1" indent="1"/>
    </xf>
    <xf numFmtId="164" fontId="49" fillId="0" borderId="10" xfId="0" applyNumberFormat="1" applyFont="1" applyBorder="1" applyAlignment="1">
      <alignment horizontal="right" vertical="center" wrapText="1" indent="1"/>
    </xf>
    <xf numFmtId="164" fontId="53" fillId="0" borderId="0" xfId="1" applyNumberFormat="1" applyFont="1"/>
    <xf numFmtId="0" fontId="56" fillId="0" borderId="0" xfId="1" applyFont="1"/>
    <xf numFmtId="0" fontId="53" fillId="0" borderId="0" xfId="1" applyFont="1" applyAlignment="1">
      <alignment horizontal="right" vertical="center" indent="1"/>
    </xf>
    <xf numFmtId="164" fontId="22" fillId="0" borderId="0" xfId="0" applyNumberFormat="1" applyFont="1" applyAlignment="1">
      <alignment vertical="center" wrapText="1"/>
    </xf>
    <xf numFmtId="164" fontId="50" fillId="0" borderId="0" xfId="1" applyNumberFormat="1" applyFont="1" applyAlignment="1">
      <alignment horizontal="left" vertical="center"/>
    </xf>
    <xf numFmtId="0" fontId="49" fillId="0" borderId="15" xfId="1" applyFont="1" applyBorder="1" applyAlignment="1">
      <alignment horizontal="left" vertical="center" wrapText="1" indent="1"/>
    </xf>
    <xf numFmtId="49" fontId="47" fillId="0" borderId="15" xfId="1" applyNumberFormat="1" applyFont="1" applyBorder="1" applyAlignment="1">
      <alignment horizontal="left" vertical="center" wrapText="1" indent="1"/>
    </xf>
    <xf numFmtId="0" fontId="49" fillId="0" borderId="15" xfId="0" applyFont="1" applyBorder="1" applyAlignment="1">
      <alignment horizontal="left" vertical="center" wrapText="1" indent="1"/>
    </xf>
    <xf numFmtId="164" fontId="49" fillId="0" borderId="15" xfId="1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9" fontId="49" fillId="0" borderId="15" xfId="1" applyNumberFormat="1" applyFont="1" applyBorder="1" applyAlignment="1">
      <alignment horizontal="right" vertical="center" wrapText="1" indent="1"/>
    </xf>
    <xf numFmtId="9" fontId="47" fillId="0" borderId="15" xfId="1" applyNumberFormat="1" applyFont="1" applyBorder="1" applyAlignment="1" applyProtection="1">
      <alignment horizontal="right" vertical="center" wrapText="1" indent="1"/>
      <protection locked="0"/>
    </xf>
    <xf numFmtId="164" fontId="47" fillId="0" borderId="15" xfId="0" applyNumberFormat="1" applyFont="1" applyBorder="1" applyAlignment="1">
      <alignment vertical="center" wrapText="1"/>
    </xf>
    <xf numFmtId="0" fontId="47" fillId="0" borderId="15" xfId="0" applyFont="1" applyBorder="1" applyAlignment="1" applyProtection="1">
      <alignment horizontal="right" vertical="top"/>
      <protection locked="0"/>
    </xf>
    <xf numFmtId="164" fontId="47" fillId="0" borderId="15" xfId="1" applyNumberFormat="1" applyFont="1" applyBorder="1" applyAlignment="1">
      <alignment horizontal="right" vertical="center" wrapText="1" indent="1"/>
    </xf>
    <xf numFmtId="0" fontId="49" fillId="0" borderId="8" xfId="0" applyFont="1" applyBorder="1" applyAlignment="1">
      <alignment horizontal="left" vertical="center"/>
    </xf>
    <xf numFmtId="0" fontId="49" fillId="0" borderId="41" xfId="0" applyFont="1" applyBorder="1" applyAlignment="1">
      <alignment vertical="center" wrapText="1"/>
    </xf>
    <xf numFmtId="0" fontId="48" fillId="0" borderId="18" xfId="0" applyFont="1" applyBorder="1" applyAlignment="1">
      <alignment horizontal="center" vertical="center" wrapText="1"/>
    </xf>
    <xf numFmtId="0" fontId="49" fillId="0" borderId="36" xfId="0" applyFont="1" applyBorder="1" applyAlignment="1">
      <alignment vertical="center"/>
    </xf>
    <xf numFmtId="0" fontId="50" fillId="0" borderId="36" xfId="0" applyFont="1" applyBorder="1" applyAlignment="1">
      <alignment horizontal="right"/>
    </xf>
    <xf numFmtId="0" fontId="50" fillId="0" borderId="31" xfId="0" applyFont="1" applyBorder="1" applyAlignment="1">
      <alignment horizontal="right"/>
    </xf>
    <xf numFmtId="164" fontId="58" fillId="0" borderId="0" xfId="0" applyNumberFormat="1" applyFont="1" applyAlignment="1">
      <alignment horizontal="right" wrapText="1"/>
    </xf>
    <xf numFmtId="164" fontId="50" fillId="0" borderId="0" xfId="0" applyNumberFormat="1" applyFont="1" applyAlignment="1">
      <alignment horizontal="right" wrapText="1"/>
    </xf>
    <xf numFmtId="164" fontId="59" fillId="0" borderId="23" xfId="0" applyNumberFormat="1" applyFont="1" applyBorder="1" applyAlignment="1">
      <alignment horizontal="center" vertical="center" wrapText="1"/>
    </xf>
    <xf numFmtId="164" fontId="52" fillId="0" borderId="0" xfId="0" applyNumberFormat="1" applyFont="1" applyAlignment="1">
      <alignment horizontal="center" vertical="center" wrapText="1"/>
    </xf>
    <xf numFmtId="164" fontId="49" fillId="0" borderId="21" xfId="0" applyNumberFormat="1" applyFont="1" applyBorder="1" applyAlignment="1">
      <alignment horizontal="center" vertical="center" wrapText="1"/>
    </xf>
    <xf numFmtId="164" fontId="49" fillId="0" borderId="53" xfId="0" applyNumberFormat="1" applyFont="1" applyBorder="1" applyAlignment="1">
      <alignment horizontal="center" vertical="center" wrapText="1"/>
    </xf>
    <xf numFmtId="164" fontId="60" fillId="0" borderId="15" xfId="0" applyNumberFormat="1" applyFont="1" applyBorder="1" applyAlignment="1" applyProtection="1">
      <alignment vertical="center" wrapText="1"/>
      <protection locked="0"/>
    </xf>
    <xf numFmtId="49" fontId="60" fillId="0" borderId="15" xfId="0" applyNumberFormat="1" applyFont="1" applyBorder="1" applyAlignment="1" applyProtection="1">
      <alignment horizontal="center" vertical="center" wrapText="1"/>
      <protection locked="0"/>
    </xf>
    <xf numFmtId="164" fontId="60" fillId="0" borderId="51" xfId="0" applyNumberFormat="1" applyFont="1" applyBorder="1" applyAlignment="1">
      <alignment vertical="center" wrapText="1"/>
    </xf>
    <xf numFmtId="165" fontId="60" fillId="0" borderId="51" xfId="0" applyNumberFormat="1" applyFont="1" applyBorder="1" applyAlignment="1">
      <alignment vertical="center" wrapText="1"/>
    </xf>
    <xf numFmtId="164" fontId="59" fillId="0" borderId="23" xfId="0" applyNumberFormat="1" applyFont="1" applyBorder="1" applyAlignment="1">
      <alignment vertical="center" wrapText="1"/>
    </xf>
    <xf numFmtId="165" fontId="59" fillId="0" borderId="23" xfId="0" applyNumberFormat="1" applyFont="1" applyBorder="1" applyAlignment="1">
      <alignment vertical="center" wrapText="1"/>
    </xf>
    <xf numFmtId="164" fontId="52" fillId="0" borderId="0" xfId="0" applyNumberFormat="1" applyFont="1" applyAlignment="1">
      <alignment vertical="center" wrapText="1"/>
    </xf>
    <xf numFmtId="164" fontId="59" fillId="0" borderId="10" xfId="0" applyNumberFormat="1" applyFont="1" applyBorder="1" applyAlignment="1">
      <alignment horizontal="center" vertical="center" wrapText="1"/>
    </xf>
    <xf numFmtId="164" fontId="49" fillId="0" borderId="63" xfId="0" applyNumberFormat="1" applyFont="1" applyBorder="1" applyAlignment="1">
      <alignment horizontal="center" vertical="center" wrapText="1"/>
    </xf>
    <xf numFmtId="164" fontId="60" fillId="0" borderId="16" xfId="0" applyNumberFormat="1" applyFont="1" applyBorder="1" applyAlignment="1">
      <alignment vertical="center" wrapText="1"/>
    </xf>
    <xf numFmtId="164" fontId="59" fillId="0" borderId="10" xfId="0" applyNumberFormat="1" applyFont="1" applyBorder="1" applyAlignment="1">
      <alignment vertical="center" wrapText="1"/>
    </xf>
    <xf numFmtId="164" fontId="59" fillId="0" borderId="15" xfId="0" applyNumberFormat="1" applyFont="1" applyBorder="1" applyAlignment="1">
      <alignment horizontal="center" vertical="center" wrapText="1"/>
    </xf>
    <xf numFmtId="164" fontId="49" fillId="0" borderId="15" xfId="0" applyNumberFormat="1" applyFont="1" applyBorder="1" applyAlignment="1">
      <alignment horizontal="center" vertical="center" wrapText="1"/>
    </xf>
    <xf numFmtId="164" fontId="60" fillId="0" borderId="15" xfId="0" applyNumberFormat="1" applyFont="1" applyBorder="1" applyAlignment="1" applyProtection="1">
      <alignment horizontal="left" vertical="center" wrapText="1" indent="1"/>
      <protection locked="0"/>
    </xf>
    <xf numFmtId="164" fontId="60" fillId="0" borderId="15" xfId="0" applyNumberFormat="1" applyFont="1" applyBorder="1" applyAlignment="1">
      <alignment vertical="center" wrapText="1"/>
    </xf>
    <xf numFmtId="164" fontId="59" fillId="0" borderId="15" xfId="0" applyNumberFormat="1" applyFont="1" applyBorder="1" applyAlignment="1">
      <alignment horizontal="left" vertical="center" wrapText="1"/>
    </xf>
    <xf numFmtId="164" fontId="59" fillId="0" borderId="15" xfId="0" applyNumberFormat="1" applyFont="1" applyBorder="1" applyAlignment="1">
      <alignment vertical="center" wrapText="1"/>
    </xf>
    <xf numFmtId="0" fontId="56" fillId="0" borderId="0" xfId="0" applyFont="1"/>
    <xf numFmtId="0" fontId="59" fillId="0" borderId="15" xfId="0" applyFont="1" applyBorder="1" applyAlignment="1">
      <alignment vertical="center"/>
    </xf>
    <xf numFmtId="0" fontId="59" fillId="0" borderId="15" xfId="0" applyFont="1" applyBorder="1" applyAlignment="1">
      <alignment horizontal="center" vertical="center"/>
    </xf>
    <xf numFmtId="49" fontId="47" fillId="0" borderId="15" xfId="0" applyNumberFormat="1" applyFont="1" applyBorder="1" applyAlignment="1">
      <alignment vertical="center"/>
    </xf>
    <xf numFmtId="3" fontId="47" fillId="0" borderId="15" xfId="0" applyNumberFormat="1" applyFont="1" applyBorder="1" applyAlignment="1" applyProtection="1">
      <alignment vertical="center"/>
      <protection locked="0"/>
    </xf>
    <xf numFmtId="3" fontId="47" fillId="0" borderId="15" xfId="0" applyNumberFormat="1" applyFont="1" applyBorder="1" applyAlignment="1">
      <alignment vertical="center"/>
    </xf>
    <xf numFmtId="49" fontId="51" fillId="0" borderId="15" xfId="0" quotePrefix="1" applyNumberFormat="1" applyFont="1" applyBorder="1" applyAlignment="1">
      <alignment horizontal="left" vertical="center" indent="1"/>
    </xf>
    <xf numFmtId="3" fontId="51" fillId="0" borderId="15" xfId="0" applyNumberFormat="1" applyFont="1" applyBorder="1" applyAlignment="1" applyProtection="1">
      <alignment vertical="center"/>
      <protection locked="0"/>
    </xf>
    <xf numFmtId="3" fontId="51" fillId="0" borderId="15" xfId="0" applyNumberFormat="1" applyFont="1" applyBorder="1" applyAlignment="1">
      <alignment vertical="center"/>
    </xf>
    <xf numFmtId="49" fontId="47" fillId="0" borderId="15" xfId="0" applyNumberFormat="1" applyFont="1" applyBorder="1" applyAlignment="1" applyProtection="1">
      <alignment vertical="center"/>
      <protection locked="0"/>
    </xf>
    <xf numFmtId="49" fontId="59" fillId="0" borderId="1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9" fillId="0" borderId="24" xfId="0" applyFont="1" applyBorder="1" applyAlignment="1">
      <alignment vertical="center"/>
    </xf>
    <xf numFmtId="0" fontId="59" fillId="0" borderId="25" xfId="0" applyFont="1" applyBorder="1" applyAlignment="1">
      <alignment horizontal="center" vertical="center"/>
    </xf>
    <xf numFmtId="0" fontId="59" fillId="0" borderId="54" xfId="0" applyFont="1" applyBorder="1" applyAlignment="1">
      <alignment horizontal="center" vertical="center"/>
    </xf>
    <xf numFmtId="49" fontId="47" fillId="0" borderId="2" xfId="0" applyNumberFormat="1" applyFont="1" applyBorder="1" applyAlignment="1">
      <alignment vertical="center"/>
    </xf>
    <xf numFmtId="3" fontId="47" fillId="0" borderId="3" xfId="0" applyNumberFormat="1" applyFont="1" applyBorder="1" applyAlignment="1" applyProtection="1">
      <alignment vertical="center"/>
      <protection locked="0"/>
    </xf>
    <xf numFmtId="3" fontId="47" fillId="0" borderId="4" xfId="0" applyNumberFormat="1" applyFont="1" applyBorder="1" applyAlignment="1">
      <alignment vertical="center"/>
    </xf>
    <xf numFmtId="49" fontId="47" fillId="0" borderId="14" xfId="0" applyNumberFormat="1" applyFont="1" applyBorder="1" applyAlignment="1">
      <alignment horizontal="left" vertical="center"/>
    </xf>
    <xf numFmtId="3" fontId="47" fillId="0" borderId="51" xfId="0" applyNumberFormat="1" applyFont="1" applyBorder="1" applyAlignment="1">
      <alignment vertical="center"/>
    </xf>
    <xf numFmtId="49" fontId="47" fillId="0" borderId="14" xfId="0" applyNumberFormat="1" applyFont="1" applyBorder="1" applyAlignment="1">
      <alignment vertical="center"/>
    </xf>
    <xf numFmtId="49" fontId="47" fillId="0" borderId="14" xfId="0" applyNumberFormat="1" applyFont="1" applyBorder="1" applyAlignment="1" applyProtection="1">
      <alignment vertical="center"/>
      <protection locked="0"/>
    </xf>
    <xf numFmtId="49" fontId="47" fillId="0" borderId="17" xfId="0" applyNumberFormat="1" applyFont="1" applyBorder="1" applyAlignment="1" applyProtection="1">
      <alignment vertical="center"/>
      <protection locked="0"/>
    </xf>
    <xf numFmtId="3" fontId="47" fillId="0" borderId="18" xfId="0" applyNumberFormat="1" applyFont="1" applyBorder="1" applyAlignment="1" applyProtection="1">
      <alignment vertical="center"/>
      <protection locked="0"/>
    </xf>
    <xf numFmtId="49" fontId="59" fillId="0" borderId="8" xfId="0" applyNumberFormat="1" applyFont="1" applyBorder="1" applyAlignment="1">
      <alignment vertical="center"/>
    </xf>
    <xf numFmtId="3" fontId="47" fillId="0" borderId="9" xfId="0" applyNumberFormat="1" applyFont="1" applyBorder="1" applyAlignment="1">
      <alignment vertical="center"/>
    </xf>
    <xf numFmtId="3" fontId="47" fillId="0" borderId="23" xfId="0" applyNumberFormat="1" applyFont="1" applyBorder="1" applyAlignment="1">
      <alignment vertical="center"/>
    </xf>
    <xf numFmtId="49" fontId="51" fillId="0" borderId="14" xfId="0" quotePrefix="1" applyNumberFormat="1" applyFont="1" applyBorder="1" applyAlignment="1">
      <alignment horizontal="left" vertical="center" indent="1"/>
    </xf>
    <xf numFmtId="3" fontId="51" fillId="0" borderId="51" xfId="0" applyNumberFormat="1" applyFont="1" applyBorder="1" applyAlignment="1">
      <alignment vertical="center"/>
    </xf>
    <xf numFmtId="49" fontId="47" fillId="0" borderId="15" xfId="0" applyNumberFormat="1" applyFont="1" applyBorder="1" applyAlignment="1">
      <alignment horizontal="left" vertical="center"/>
    </xf>
    <xf numFmtId="164" fontId="29" fillId="0" borderId="0" xfId="0" applyNumberFormat="1" applyFont="1" applyAlignment="1">
      <alignment vertical="center" wrapText="1"/>
    </xf>
    <xf numFmtId="164" fontId="18" fillId="0" borderId="0" xfId="0" applyNumberFormat="1" applyFont="1" applyAlignment="1">
      <alignment horizontal="right" vertical="center"/>
    </xf>
    <xf numFmtId="164" fontId="4" fillId="0" borderId="15" xfId="0" applyNumberFormat="1" applyFont="1" applyBorder="1" applyAlignment="1">
      <alignment horizontal="centerContinuous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left" vertical="center" wrapText="1" indent="1"/>
    </xf>
    <xf numFmtId="164" fontId="7" fillId="0" borderId="15" xfId="0" applyNumberFormat="1" applyFont="1" applyBorder="1" applyAlignment="1">
      <alignment horizontal="left" vertical="center" wrapText="1" indent="1"/>
    </xf>
    <xf numFmtId="164" fontId="7" fillId="0" borderId="15" xfId="0" applyNumberFormat="1" applyFont="1" applyBorder="1" applyAlignment="1" applyProtection="1">
      <alignment horizontal="left" vertical="center" wrapText="1" indent="1"/>
      <protection locked="0"/>
    </xf>
    <xf numFmtId="164" fontId="12" fillId="0" borderId="15" xfId="0" applyNumberFormat="1" applyFont="1" applyBorder="1" applyAlignment="1" applyProtection="1">
      <alignment horizontal="left" vertical="center" wrapText="1" indent="1"/>
      <protection locked="0"/>
    </xf>
    <xf numFmtId="164" fontId="17" fillId="0" borderId="15" xfId="0" applyNumberFormat="1" applyFont="1" applyBorder="1" applyAlignment="1">
      <alignment horizontal="left" vertical="center" wrapText="1" indent="1"/>
    </xf>
    <xf numFmtId="164" fontId="11" fillId="0" borderId="15" xfId="0" applyNumberFormat="1" applyFont="1" applyBorder="1" applyAlignment="1">
      <alignment horizontal="left" vertical="center" wrapText="1" indent="1"/>
    </xf>
    <xf numFmtId="164" fontId="11" fillId="0" borderId="15" xfId="0" applyNumberFormat="1" applyFont="1" applyBorder="1" applyAlignment="1">
      <alignment horizontal="right" vertical="center" wrapText="1" indent="1"/>
    </xf>
    <xf numFmtId="164" fontId="18" fillId="0" borderId="15" xfId="0" applyNumberFormat="1" applyFont="1" applyBorder="1" applyAlignment="1">
      <alignment horizontal="left" vertical="center" wrapText="1" indent="1"/>
    </xf>
    <xf numFmtId="164" fontId="12" fillId="0" borderId="15" xfId="0" applyNumberFormat="1" applyFont="1" applyBorder="1" applyAlignment="1">
      <alignment horizontal="left" vertical="center" wrapText="1" indent="1"/>
    </xf>
    <xf numFmtId="164" fontId="17" fillId="0" borderId="15" xfId="0" applyNumberFormat="1" applyFont="1" applyBorder="1" applyAlignment="1">
      <alignment horizontal="right" vertical="center" wrapText="1" indent="1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/>
    <xf numFmtId="0" fontId="6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5" xfId="0" applyFont="1" applyBorder="1" applyAlignment="1">
      <alignment horizontal="right" vertical="center" wrapText="1"/>
    </xf>
    <xf numFmtId="0" fontId="22" fillId="0" borderId="15" xfId="0" applyFont="1" applyBorder="1" applyAlignment="1">
      <alignment horizontal="justify" vertical="center" wrapText="1"/>
    </xf>
    <xf numFmtId="0" fontId="22" fillId="0" borderId="15" xfId="0" applyFont="1" applyBorder="1" applyAlignment="1">
      <alignment horizontal="justify" vertical="top" wrapText="1"/>
    </xf>
    <xf numFmtId="0" fontId="62" fillId="0" borderId="15" xfId="0" applyFont="1" applyBorder="1" applyAlignment="1">
      <alignment vertical="center" wrapText="1"/>
    </xf>
    <xf numFmtId="0" fontId="62" fillId="0" borderId="15" xfId="0" applyFont="1" applyBorder="1" applyAlignment="1">
      <alignment horizontal="justify" vertical="top" wrapText="1"/>
    </xf>
    <xf numFmtId="0" fontId="63" fillId="0" borderId="15" xfId="0" applyFont="1" applyBorder="1" applyAlignment="1">
      <alignment horizontal="justify" vertical="top" wrapText="1"/>
    </xf>
    <xf numFmtId="0" fontId="22" fillId="0" borderId="15" xfId="0" applyFont="1" applyBorder="1" applyAlignment="1">
      <alignment vertical="center" wrapText="1"/>
    </xf>
    <xf numFmtId="0" fontId="63" fillId="0" borderId="15" xfId="0" applyFont="1" applyBorder="1" applyAlignment="1">
      <alignment horizontal="center" wrapText="1"/>
    </xf>
    <xf numFmtId="0" fontId="62" fillId="0" borderId="15" xfId="0" applyFont="1" applyBorder="1" applyAlignment="1">
      <alignment wrapText="1"/>
    </xf>
    <xf numFmtId="0" fontId="63" fillId="0" borderId="15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2" fillId="0" borderId="30" xfId="0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15" xfId="0" applyFont="1" applyBorder="1"/>
    <xf numFmtId="0" fontId="22" fillId="0" borderId="15" xfId="0" applyFont="1" applyBorder="1" applyAlignment="1">
      <alignment horizontal="center"/>
    </xf>
    <xf numFmtId="0" fontId="22" fillId="0" borderId="15" xfId="0" applyFont="1" applyBorder="1"/>
    <xf numFmtId="164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vertical="top"/>
    </xf>
    <xf numFmtId="0" fontId="62" fillId="0" borderId="0" xfId="0" applyFont="1" applyAlignment="1">
      <alignment horizontal="center" vertical="top" wrapText="1"/>
    </xf>
    <xf numFmtId="3" fontId="61" fillId="0" borderId="0" xfId="0" applyNumberFormat="1" applyFont="1" applyAlignment="1">
      <alignment horizontal="right" vertical="center" wrapText="1"/>
    </xf>
    <xf numFmtId="0" fontId="51" fillId="0" borderId="0" xfId="0" applyFont="1" applyAlignment="1">
      <alignment vertical="center"/>
    </xf>
    <xf numFmtId="0" fontId="62" fillId="0" borderId="15" xfId="0" applyFont="1" applyBorder="1" applyAlignment="1">
      <alignment horizontal="center" vertical="top" wrapText="1"/>
    </xf>
    <xf numFmtId="3" fontId="49" fillId="0" borderId="15" xfId="0" applyNumberFormat="1" applyFont="1" applyBorder="1" applyAlignment="1">
      <alignment horizontal="center" vertical="center" wrapText="1"/>
    </xf>
    <xf numFmtId="0" fontId="62" fillId="0" borderId="15" xfId="0" applyFont="1" applyBorder="1" applyAlignment="1">
      <alignment horizontal="left" vertical="top" wrapText="1"/>
    </xf>
    <xf numFmtId="3" fontId="49" fillId="0" borderId="15" xfId="0" applyNumberFormat="1" applyFont="1" applyBorder="1" applyAlignment="1">
      <alignment wrapText="1"/>
    </xf>
    <xf numFmtId="0" fontId="22" fillId="0" borderId="15" xfId="0" applyFont="1" applyBorder="1" applyAlignment="1">
      <alignment horizontal="left" vertical="top" wrapText="1"/>
    </xf>
    <xf numFmtId="3" fontId="47" fillId="0" borderId="15" xfId="0" applyNumberFormat="1" applyFont="1" applyBorder="1" applyAlignment="1">
      <alignment wrapText="1"/>
    </xf>
    <xf numFmtId="3" fontId="62" fillId="0" borderId="15" xfId="0" applyNumberFormat="1" applyFont="1" applyBorder="1" applyAlignment="1">
      <alignment vertical="center"/>
    </xf>
    <xf numFmtId="0" fontId="64" fillId="0" borderId="15" xfId="0" applyFont="1" applyBorder="1" applyAlignment="1">
      <alignment horizontal="justify" vertical="top" wrapText="1"/>
    </xf>
    <xf numFmtId="3" fontId="22" fillId="0" borderId="15" xfId="0" applyNumberFormat="1" applyFont="1" applyBorder="1" applyAlignment="1">
      <alignment vertical="center"/>
    </xf>
    <xf numFmtId="0" fontId="61" fillId="0" borderId="15" xfId="0" applyFont="1" applyBorder="1" applyAlignment="1">
      <alignment horizontal="left" vertical="top" wrapText="1"/>
    </xf>
    <xf numFmtId="3" fontId="61" fillId="0" borderId="15" xfId="0" applyNumberFormat="1" applyFont="1" applyBorder="1" applyAlignment="1">
      <alignment vertical="center"/>
    </xf>
    <xf numFmtId="0" fontId="62" fillId="0" borderId="0" xfId="0" applyFont="1" applyAlignment="1">
      <alignment horizontal="justify" vertical="top" wrapText="1"/>
    </xf>
    <xf numFmtId="3" fontId="62" fillId="0" borderId="0" xfId="0" applyNumberFormat="1" applyFont="1" applyAlignment="1">
      <alignment vertical="center"/>
    </xf>
    <xf numFmtId="3" fontId="62" fillId="0" borderId="15" xfId="0" applyNumberFormat="1" applyFont="1" applyBorder="1"/>
    <xf numFmtId="3" fontId="22" fillId="0" borderId="15" xfId="0" applyNumberFormat="1" applyFont="1" applyBorder="1"/>
    <xf numFmtId="164" fontId="47" fillId="0" borderId="15" xfId="0" applyNumberFormat="1" applyFont="1" applyBorder="1" applyAlignment="1">
      <alignment horizontal="center" vertical="center" wrapText="1"/>
    </xf>
    <xf numFmtId="164" fontId="47" fillId="0" borderId="15" xfId="0" applyNumberFormat="1" applyFont="1" applyBorder="1" applyAlignment="1" applyProtection="1">
      <alignment horizontal="left" vertical="center" wrapText="1"/>
      <protection locked="0"/>
    </xf>
    <xf numFmtId="164" fontId="47" fillId="0" borderId="15" xfId="0" applyNumberFormat="1" applyFont="1" applyBorder="1" applyAlignment="1" applyProtection="1">
      <alignment vertical="center" wrapText="1"/>
      <protection locked="0"/>
    </xf>
    <xf numFmtId="49" fontId="47" fillId="0" borderId="15" xfId="0" applyNumberFormat="1" applyFont="1" applyBorder="1" applyAlignment="1" applyProtection="1">
      <alignment horizontal="center" vertical="center" wrapText="1"/>
      <protection locked="0"/>
    </xf>
    <xf numFmtId="165" fontId="47" fillId="0" borderId="15" xfId="0" applyNumberFormat="1" applyFont="1" applyBorder="1" applyAlignment="1" applyProtection="1">
      <alignment vertical="center" wrapText="1"/>
      <protection locked="0"/>
    </xf>
    <xf numFmtId="164" fontId="47" fillId="0" borderId="30" xfId="0" applyNumberFormat="1" applyFont="1" applyBorder="1" applyAlignment="1" applyProtection="1">
      <alignment vertical="center" wrapText="1"/>
      <protection locked="0"/>
    </xf>
    <xf numFmtId="164" fontId="47" fillId="0" borderId="51" xfId="0" applyNumberFormat="1" applyFont="1" applyBorder="1" applyAlignment="1">
      <alignment vertical="center" wrapText="1"/>
    </xf>
    <xf numFmtId="164" fontId="47" fillId="0" borderId="60" xfId="0" applyNumberFormat="1" applyFont="1" applyBorder="1" applyAlignment="1">
      <alignment vertical="center" wrapText="1"/>
    </xf>
    <xf numFmtId="164" fontId="47" fillId="0" borderId="18" xfId="0" applyNumberFormat="1" applyFont="1" applyBorder="1" applyAlignment="1" applyProtection="1">
      <alignment vertical="center" wrapText="1"/>
      <protection locked="0"/>
    </xf>
    <xf numFmtId="164" fontId="49" fillId="0" borderId="15" xfId="0" applyNumberFormat="1" applyFont="1" applyBorder="1" applyAlignment="1">
      <alignment vertical="center" wrapText="1"/>
    </xf>
    <xf numFmtId="164" fontId="49" fillId="3" borderId="15" xfId="0" applyNumberFormat="1" applyFont="1" applyFill="1" applyBorder="1" applyAlignment="1">
      <alignment vertical="center" wrapText="1"/>
    </xf>
    <xf numFmtId="164" fontId="49" fillId="0" borderId="23" xfId="0" applyNumberFormat="1" applyFont="1" applyBorder="1" applyAlignment="1">
      <alignment vertical="center" wrapText="1"/>
    </xf>
    <xf numFmtId="164" fontId="49" fillId="0" borderId="9" xfId="0" applyNumberFormat="1" applyFont="1" applyBorder="1" applyAlignment="1">
      <alignment vertical="center" wrapText="1"/>
    </xf>
    <xf numFmtId="165" fontId="49" fillId="0" borderId="9" xfId="0" applyNumberFormat="1" applyFont="1" applyBorder="1" applyAlignment="1">
      <alignment vertical="center" wrapText="1"/>
    </xf>
    <xf numFmtId="164" fontId="49" fillId="0" borderId="23" xfId="0" applyNumberFormat="1" applyFont="1" applyBorder="1" applyAlignment="1">
      <alignment horizontal="center" vertical="center" wrapText="1"/>
    </xf>
    <xf numFmtId="164" fontId="49" fillId="0" borderId="9" xfId="0" applyNumberFormat="1" applyFont="1" applyBorder="1" applyAlignment="1">
      <alignment horizontal="center" vertical="center" wrapText="1"/>
    </xf>
    <xf numFmtId="164" fontId="49" fillId="0" borderId="0" xfId="0" applyNumberFormat="1" applyFont="1" applyAlignment="1">
      <alignment horizontal="center" vertical="center" wrapText="1"/>
    </xf>
    <xf numFmtId="164" fontId="49" fillId="0" borderId="15" xfId="0" applyNumberFormat="1" applyFont="1" applyBorder="1" applyAlignment="1">
      <alignment horizontal="left" vertical="center" wrapText="1"/>
    </xf>
    <xf numFmtId="164" fontId="49" fillId="0" borderId="0" xfId="0" applyNumberFormat="1" applyFont="1" applyAlignment="1">
      <alignment vertical="center" wrapText="1"/>
    </xf>
    <xf numFmtId="164" fontId="22" fillId="0" borderId="0" xfId="0" applyNumberFormat="1" applyFont="1" applyAlignment="1">
      <alignment horizontal="center" vertical="center" wrapText="1"/>
    </xf>
    <xf numFmtId="164" fontId="1" fillId="0" borderId="0" xfId="2" applyNumberFormat="1" applyAlignment="1">
      <alignment vertical="center"/>
    </xf>
    <xf numFmtId="0" fontId="18" fillId="0" borderId="0" xfId="0" applyFont="1" applyAlignment="1">
      <alignment horizontal="right"/>
    </xf>
    <xf numFmtId="0" fontId="5" fillId="0" borderId="15" xfId="2" applyFont="1" applyBorder="1" applyAlignment="1">
      <alignment horizontal="center" vertical="center"/>
    </xf>
    <xf numFmtId="164" fontId="7" fillId="0" borderId="15" xfId="2" applyNumberFormat="1" applyFont="1" applyBorder="1" applyAlignment="1">
      <alignment vertical="center"/>
    </xf>
    <xf numFmtId="0" fontId="4" fillId="0" borderId="15" xfId="2" applyFont="1" applyBorder="1" applyAlignment="1">
      <alignment horizontal="left" vertical="center" indent="1"/>
    </xf>
    <xf numFmtId="164" fontId="6" fillId="0" borderId="15" xfId="2" applyNumberFormat="1" applyFont="1" applyBorder="1" applyAlignment="1">
      <alignment vertical="center"/>
    </xf>
    <xf numFmtId="0" fontId="6" fillId="0" borderId="15" xfId="2" applyFont="1" applyBorder="1" applyAlignment="1">
      <alignment horizontal="left" vertical="center" indent="1"/>
    </xf>
    <xf numFmtId="0" fontId="4" fillId="0" borderId="15" xfId="2" applyFont="1" applyBorder="1" applyAlignment="1">
      <alignment horizontal="left" indent="1"/>
    </xf>
    <xf numFmtId="164" fontId="6" fillId="0" borderId="15" xfId="2" applyNumberFormat="1" applyFont="1" applyBorder="1"/>
    <xf numFmtId="164" fontId="47" fillId="0" borderId="0" xfId="1" applyNumberFormat="1" applyFont="1" applyAlignment="1">
      <alignment horizontal="left" vertical="center"/>
    </xf>
    <xf numFmtId="0" fontId="47" fillId="0" borderId="0" xfId="0" applyFont="1" applyAlignment="1" applyProtection="1">
      <alignment horizontal="right"/>
      <protection locked="0"/>
    </xf>
    <xf numFmtId="164" fontId="47" fillId="0" borderId="40" xfId="0" applyNumberFormat="1" applyFont="1" applyBorder="1" applyAlignment="1">
      <alignment vertical="center" wrapText="1"/>
    </xf>
    <xf numFmtId="0" fontId="47" fillId="0" borderId="40" xfId="0" applyFont="1" applyBorder="1" applyAlignment="1" applyProtection="1">
      <alignment horizontal="right" vertical="top"/>
      <protection locked="0"/>
    </xf>
    <xf numFmtId="0" fontId="35" fillId="0" borderId="0" xfId="0" applyFont="1" applyAlignment="1">
      <alignment vertical="center" wrapText="1"/>
    </xf>
    <xf numFmtId="0" fontId="67" fillId="0" borderId="15" xfId="2" applyFont="1" applyBorder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56" fillId="0" borderId="0" xfId="0" applyFont="1" applyAlignment="1">
      <alignment vertical="center"/>
    </xf>
    <xf numFmtId="0" fontId="47" fillId="0" borderId="15" xfId="0" applyFont="1" applyBorder="1" applyAlignment="1">
      <alignment horizontal="left" wrapText="1" indent="1"/>
    </xf>
    <xf numFmtId="0" fontId="47" fillId="0" borderId="15" xfId="1" applyFont="1" applyBorder="1" applyAlignment="1">
      <alignment horizontal="left" vertical="center" wrapText="1" indent="1"/>
    </xf>
    <xf numFmtId="0" fontId="47" fillId="0" borderId="15" xfId="1" applyFont="1" applyBorder="1" applyAlignment="1">
      <alignment horizontal="left" indent="6"/>
    </xf>
    <xf numFmtId="0" fontId="47" fillId="0" borderId="15" xfId="1" applyFont="1" applyBorder="1" applyAlignment="1">
      <alignment horizontal="left" vertical="center" wrapText="1" indent="6"/>
    </xf>
    <xf numFmtId="0" fontId="47" fillId="0" borderId="15" xfId="0" applyFont="1" applyBorder="1" applyAlignment="1">
      <alignment horizontal="left" vertical="center" wrapText="1" indent="1"/>
    </xf>
    <xf numFmtId="164" fontId="69" fillId="0" borderId="0" xfId="1" applyNumberFormat="1" applyFont="1" applyAlignment="1">
      <alignment horizontal="left" vertical="center"/>
    </xf>
    <xf numFmtId="0" fontId="54" fillId="0" borderId="0" xfId="0" applyFont="1" applyAlignment="1">
      <alignment horizontal="right" vertical="center"/>
    </xf>
    <xf numFmtId="0" fontId="59" fillId="0" borderId="15" xfId="1" applyFont="1" applyBorder="1" applyAlignment="1">
      <alignment horizontal="center" vertical="center" wrapText="1"/>
    </xf>
    <xf numFmtId="164" fontId="59" fillId="0" borderId="15" xfId="0" quotePrefix="1" applyNumberFormat="1" applyFont="1" applyBorder="1" applyAlignment="1">
      <alignment horizontal="right" vertical="center" wrapText="1" indent="1"/>
    </xf>
    <xf numFmtId="0" fontId="59" fillId="0" borderId="15" xfId="0" applyFont="1" applyBorder="1" applyAlignment="1">
      <alignment horizontal="left" vertical="center" wrapText="1" indent="1"/>
    </xf>
    <xf numFmtId="0" fontId="49" fillId="0" borderId="15" xfId="1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5" xfId="1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164" fontId="47" fillId="0" borderId="0" xfId="1" applyNumberFormat="1" applyFont="1" applyBorder="1" applyAlignment="1" applyProtection="1">
      <alignment horizontal="right" vertical="center" wrapText="1" indent="1"/>
      <protection locked="0"/>
    </xf>
    <xf numFmtId="164" fontId="49" fillId="0" borderId="0" xfId="1" applyNumberFormat="1" applyFont="1" applyBorder="1" applyAlignment="1">
      <alignment horizontal="right" vertical="center" wrapText="1" indent="1"/>
    </xf>
    <xf numFmtId="0" fontId="47" fillId="0" borderId="0" xfId="1" applyFont="1" applyBorder="1" applyAlignment="1" applyProtection="1">
      <alignment horizontal="right" vertical="center" wrapText="1" indent="1"/>
      <protection locked="0"/>
    </xf>
    <xf numFmtId="164" fontId="50" fillId="0" borderId="0" xfId="1" applyNumberFormat="1" applyFont="1" applyBorder="1" applyAlignment="1">
      <alignment horizontal="left" vertical="center"/>
    </xf>
    <xf numFmtId="0" fontId="50" fillId="0" borderId="0" xfId="0" applyFont="1" applyBorder="1" applyAlignment="1">
      <alignment horizontal="right" vertical="center"/>
    </xf>
    <xf numFmtId="164" fontId="49" fillId="0" borderId="0" xfId="1" applyNumberFormat="1" applyFont="1" applyAlignment="1">
      <alignment vertical="center"/>
    </xf>
    <xf numFmtId="0" fontId="49" fillId="0" borderId="0" xfId="1" applyFont="1" applyAlignment="1"/>
    <xf numFmtId="2" fontId="70" fillId="0" borderId="15" xfId="0" applyNumberFormat="1" applyFont="1" applyBorder="1"/>
    <xf numFmtId="0" fontId="49" fillId="0" borderId="15" xfId="1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0" xfId="1" applyFont="1" applyBorder="1" applyAlignment="1">
      <alignment horizontal="center" vertical="center" wrapText="1"/>
    </xf>
    <xf numFmtId="164" fontId="47" fillId="0" borderId="0" xfId="0" applyNumberFormat="1" applyFont="1" applyBorder="1" applyAlignment="1">
      <alignment vertical="center" wrapText="1"/>
    </xf>
    <xf numFmtId="0" fontId="53" fillId="4" borderId="0" xfId="1" applyFont="1" applyFill="1" applyAlignment="1">
      <alignment horizontal="right" vertical="center" indent="1"/>
    </xf>
    <xf numFmtId="0" fontId="53" fillId="4" borderId="0" xfId="1" applyFont="1" applyFill="1"/>
    <xf numFmtId="0" fontId="49" fillId="4" borderId="15" xfId="1" applyFont="1" applyFill="1" applyBorder="1" applyAlignment="1">
      <alignment horizontal="center" vertical="center" wrapText="1"/>
    </xf>
    <xf numFmtId="164" fontId="49" fillId="4" borderId="15" xfId="1" applyNumberFormat="1" applyFont="1" applyFill="1" applyBorder="1" applyAlignment="1">
      <alignment horizontal="right" vertical="center" wrapText="1" indent="1"/>
    </xf>
    <xf numFmtId="164" fontId="47" fillId="4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49" fillId="4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49" fillId="4" borderId="0" xfId="1" applyNumberFormat="1" applyFont="1" applyFill="1" applyBorder="1" applyAlignment="1">
      <alignment horizontal="right" vertical="center" wrapText="1" indent="1"/>
    </xf>
    <xf numFmtId="0" fontId="47" fillId="4" borderId="0" xfId="1" applyFont="1" applyFill="1" applyBorder="1" applyAlignment="1" applyProtection="1">
      <alignment horizontal="right" vertical="center" wrapText="1" indent="1"/>
      <protection locked="0"/>
    </xf>
    <xf numFmtId="164" fontId="49" fillId="4" borderId="0" xfId="1" applyNumberFormat="1" applyFont="1" applyFill="1" applyAlignment="1">
      <alignment horizontal="right" vertical="center" wrapText="1" indent="1"/>
    </xf>
    <xf numFmtId="0" fontId="47" fillId="4" borderId="0" xfId="1" applyFont="1" applyFill="1" applyAlignment="1" applyProtection="1">
      <alignment horizontal="right" vertical="center" wrapText="1" indent="1"/>
      <protection locked="0"/>
    </xf>
    <xf numFmtId="0" fontId="47" fillId="4" borderId="0" xfId="1" applyFont="1" applyFill="1"/>
    <xf numFmtId="0" fontId="49" fillId="4" borderId="0" xfId="1" applyFont="1" applyFill="1" applyAlignment="1"/>
    <xf numFmtId="0" fontId="56" fillId="4" borderId="0" xfId="1" applyFont="1" applyFill="1"/>
    <xf numFmtId="0" fontId="54" fillId="4" borderId="0" xfId="1" applyFont="1" applyFill="1"/>
    <xf numFmtId="164" fontId="49" fillId="4" borderId="15" xfId="0" applyNumberFormat="1" applyFont="1" applyFill="1" applyBorder="1" applyAlignment="1">
      <alignment horizontal="right" vertical="center" wrapText="1" indent="1"/>
    </xf>
    <xf numFmtId="164" fontId="49" fillId="4" borderId="15" xfId="0" quotePrefix="1" applyNumberFormat="1" applyFont="1" applyFill="1" applyBorder="1" applyAlignment="1">
      <alignment horizontal="right" vertical="center" wrapText="1" indent="1"/>
    </xf>
    <xf numFmtId="164" fontId="49" fillId="4" borderId="15" xfId="1" applyNumberFormat="1" applyFont="1" applyFill="1" applyBorder="1" applyAlignment="1">
      <alignment vertical="center" wrapText="1"/>
    </xf>
    <xf numFmtId="164" fontId="49" fillId="0" borderId="15" xfId="1" applyNumberFormat="1" applyFont="1" applyBorder="1" applyAlignment="1">
      <alignment horizontal="center" vertical="center"/>
    </xf>
    <xf numFmtId="0" fontId="49" fillId="0" borderId="15" xfId="1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165" fontId="49" fillId="0" borderId="41" xfId="1" applyNumberFormat="1" applyFont="1" applyBorder="1" applyAlignment="1">
      <alignment horizontal="right" vertical="center" wrapText="1" indent="1"/>
    </xf>
    <xf numFmtId="0" fontId="53" fillId="0" borderId="39" xfId="1" applyFont="1" applyBorder="1"/>
    <xf numFmtId="3" fontId="12" fillId="0" borderId="0" xfId="0" applyNumberFormat="1" applyFont="1" applyAlignment="1">
      <alignment horizontal="right" vertical="center" wrapText="1" indent="1"/>
    </xf>
    <xf numFmtId="0" fontId="6" fillId="0" borderId="39" xfId="0" applyFont="1" applyBorder="1" applyAlignment="1">
      <alignment vertical="center"/>
    </xf>
    <xf numFmtId="0" fontId="22" fillId="0" borderId="39" xfId="0" applyFont="1" applyBorder="1" applyAlignment="1">
      <alignment vertical="center" wrapText="1"/>
    </xf>
    <xf numFmtId="0" fontId="49" fillId="0" borderId="39" xfId="0" applyFont="1" applyBorder="1" applyAlignment="1">
      <alignment vertical="center"/>
    </xf>
    <xf numFmtId="0" fontId="49" fillId="0" borderId="39" xfId="0" applyFont="1" applyBorder="1" applyAlignment="1">
      <alignment horizontal="center" vertical="center" wrapText="1"/>
    </xf>
    <xf numFmtId="3" fontId="22" fillId="0" borderId="0" xfId="0" applyNumberFormat="1" applyFont="1"/>
    <xf numFmtId="164" fontId="56" fillId="0" borderId="0" xfId="1" applyNumberFormat="1" applyFont="1"/>
    <xf numFmtId="0" fontId="49" fillId="0" borderId="15" xfId="1" applyFont="1" applyBorder="1" applyAlignment="1">
      <alignment horizontal="center" vertical="center" wrapText="1"/>
    </xf>
    <xf numFmtId="164" fontId="69" fillId="0" borderId="0" xfId="1" applyNumberFormat="1" applyFont="1" applyAlignment="1">
      <alignment horizontal="left" vertical="center"/>
    </xf>
    <xf numFmtId="0" fontId="38" fillId="0" borderId="15" xfId="0" applyFont="1" applyBorder="1"/>
    <xf numFmtId="2" fontId="70" fillId="0" borderId="15" xfId="0" applyNumberFormat="1" applyFont="1" applyBorder="1" applyAlignment="1">
      <alignment horizontal="right"/>
    </xf>
    <xf numFmtId="2" fontId="43" fillId="0" borderId="15" xfId="0" applyNumberFormat="1" applyFont="1" applyBorder="1" applyAlignment="1">
      <alignment horizontal="right"/>
    </xf>
    <xf numFmtId="14" fontId="0" fillId="0" borderId="0" xfId="0" applyNumberFormat="1" applyBorder="1" applyAlignment="1"/>
    <xf numFmtId="0" fontId="0" fillId="0" borderId="0" xfId="0" applyBorder="1" applyAlignment="1"/>
    <xf numFmtId="0" fontId="0" fillId="0" borderId="0" xfId="0" applyBorder="1"/>
    <xf numFmtId="164" fontId="22" fillId="0" borderId="39" xfId="0" applyNumberFormat="1" applyFont="1" applyBorder="1" applyAlignment="1">
      <alignment vertical="center" wrapText="1"/>
    </xf>
    <xf numFmtId="164" fontId="22" fillId="0" borderId="15" xfId="0" applyNumberFormat="1" applyFont="1" applyBorder="1" applyAlignment="1">
      <alignment vertical="center" wrapText="1"/>
    </xf>
    <xf numFmtId="164" fontId="47" fillId="0" borderId="0" xfId="1" applyNumberFormat="1" applyFont="1" applyAlignment="1">
      <alignment vertical="top" wrapText="1"/>
    </xf>
    <xf numFmtId="164" fontId="47" fillId="0" borderId="0" xfId="1" applyNumberFormat="1" applyFont="1" applyAlignment="1">
      <alignment horizontal="right" wrapText="1"/>
    </xf>
    <xf numFmtId="164" fontId="7" fillId="0" borderId="15" xfId="0" applyNumberFormat="1" applyFont="1" applyBorder="1" applyAlignment="1">
      <alignment horizontal="left" vertical="center" wrapText="1" indent="2"/>
    </xf>
    <xf numFmtId="164" fontId="22" fillId="0" borderId="0" xfId="0" applyNumberFormat="1" applyFont="1" applyAlignment="1">
      <alignment horizontal="center" vertical="center" wrapText="1"/>
    </xf>
    <xf numFmtId="164" fontId="68" fillId="0" borderId="0" xfId="0" applyNumberFormat="1" applyFont="1" applyAlignment="1">
      <alignment vertical="center" wrapText="1"/>
    </xf>
    <xf numFmtId="0" fontId="74" fillId="0" borderId="0" xfId="0" applyFont="1"/>
    <xf numFmtId="0" fontId="73" fillId="0" borderId="0" xfId="0" applyFont="1"/>
    <xf numFmtId="0" fontId="43" fillId="0" borderId="15" xfId="0" applyFont="1" applyBorder="1" applyAlignment="1">
      <alignment horizontal="center"/>
    </xf>
    <xf numFmtId="0" fontId="43" fillId="0" borderId="15" xfId="0" applyFont="1" applyBorder="1"/>
    <xf numFmtId="2" fontId="43" fillId="5" borderId="15" xfId="0" applyNumberFormat="1" applyFont="1" applyFill="1" applyBorder="1" applyAlignment="1">
      <alignment horizontal="right"/>
    </xf>
    <xf numFmtId="2" fontId="43" fillId="5" borderId="15" xfId="0" applyNumberFormat="1" applyFont="1" applyFill="1" applyBorder="1"/>
    <xf numFmtId="0" fontId="68" fillId="0" borderId="0" xfId="0" applyFont="1"/>
    <xf numFmtId="49" fontId="43" fillId="0" borderId="15" xfId="0" applyNumberFormat="1" applyFont="1" applyBorder="1"/>
    <xf numFmtId="0" fontId="70" fillId="0" borderId="15" xfId="0" applyFont="1" applyBorder="1" applyAlignment="1">
      <alignment horizontal="center"/>
    </xf>
    <xf numFmtId="0" fontId="70" fillId="0" borderId="15" xfId="0" applyFont="1" applyBorder="1"/>
    <xf numFmtId="0" fontId="75" fillId="0" borderId="0" xfId="0" applyFont="1"/>
    <xf numFmtId="164" fontId="22" fillId="0" borderId="15" xfId="0" applyNumberFormat="1" applyFont="1" applyBorder="1" applyAlignment="1">
      <alignment horizontal="center" vertical="center" wrapText="1"/>
    </xf>
    <xf numFmtId="3" fontId="60" fillId="0" borderId="15" xfId="0" applyNumberFormat="1" applyFont="1" applyBorder="1" applyAlignment="1" applyProtection="1">
      <alignment horizontal="right" vertical="center" wrapText="1"/>
      <protection locked="0"/>
    </xf>
    <xf numFmtId="0" fontId="49" fillId="0" borderId="15" xfId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right" vertical="center" wrapText="1" indent="1"/>
    </xf>
    <xf numFmtId="49" fontId="22" fillId="0" borderId="15" xfId="0" applyNumberFormat="1" applyFont="1" applyBorder="1" applyAlignment="1">
      <alignment horizontal="left" vertical="top" wrapText="1"/>
    </xf>
    <xf numFmtId="2" fontId="42" fillId="0" borderId="30" xfId="0" applyNumberFormat="1" applyFont="1" applyBorder="1" applyAlignment="1">
      <alignment horizontal="center" vertical="center" wrapText="1"/>
    </xf>
    <xf numFmtId="2" fontId="70" fillId="0" borderId="30" xfId="0" applyNumberFormat="1" applyFont="1" applyBorder="1" applyAlignment="1">
      <alignment horizontal="right"/>
    </xf>
    <xf numFmtId="2" fontId="43" fillId="0" borderId="30" xfId="0" applyNumberFormat="1" applyFont="1" applyBorder="1"/>
    <xf numFmtId="2" fontId="70" fillId="0" borderId="30" xfId="0" applyNumberFormat="1" applyFont="1" applyBorder="1"/>
    <xf numFmtId="2" fontId="42" fillId="0" borderId="14" xfId="0" applyNumberFormat="1" applyFont="1" applyBorder="1" applyAlignment="1">
      <alignment horizontal="center" vertical="center" wrapText="1"/>
    </xf>
    <xf numFmtId="2" fontId="42" fillId="0" borderId="51" xfId="0" applyNumberFormat="1" applyFont="1" applyBorder="1" applyAlignment="1">
      <alignment horizontal="center" vertical="center" wrapText="1"/>
    </xf>
    <xf numFmtId="2" fontId="43" fillId="5" borderId="14" xfId="0" applyNumberFormat="1" applyFont="1" applyFill="1" applyBorder="1" applyAlignment="1">
      <alignment horizontal="right"/>
    </xf>
    <xf numFmtId="2" fontId="43" fillId="5" borderId="51" xfId="0" applyNumberFormat="1" applyFont="1" applyFill="1" applyBorder="1"/>
    <xf numFmtId="2" fontId="70" fillId="0" borderId="14" xfId="0" applyNumberFormat="1" applyFont="1" applyBorder="1" applyAlignment="1">
      <alignment horizontal="right"/>
    </xf>
    <xf numFmtId="2" fontId="70" fillId="0" borderId="51" xfId="0" applyNumberFormat="1" applyFont="1" applyBorder="1"/>
    <xf numFmtId="2" fontId="70" fillId="0" borderId="51" xfId="0" applyNumberFormat="1" applyFont="1" applyBorder="1" applyAlignment="1">
      <alignment horizontal="right"/>
    </xf>
    <xf numFmtId="2" fontId="43" fillId="0" borderId="14" xfId="0" applyNumberFormat="1" applyFont="1" applyBorder="1" applyAlignment="1">
      <alignment horizontal="right"/>
    </xf>
    <xf numFmtId="2" fontId="43" fillId="0" borderId="51" xfId="0" applyNumberFormat="1" applyFont="1" applyBorder="1"/>
    <xf numFmtId="2" fontId="43" fillId="0" borderId="30" xfId="0" applyNumberFormat="1" applyFont="1" applyBorder="1" applyAlignment="1">
      <alignment horizontal="right"/>
    </xf>
    <xf numFmtId="2" fontId="43" fillId="0" borderId="51" xfId="0" applyNumberFormat="1" applyFont="1" applyBorder="1" applyAlignment="1">
      <alignment horizontal="right"/>
    </xf>
    <xf numFmtId="16" fontId="43" fillId="0" borderId="15" xfId="0" applyNumberFormat="1" applyFont="1" applyBorder="1" applyAlignment="1">
      <alignment horizontal="center"/>
    </xf>
    <xf numFmtId="0" fontId="59" fillId="0" borderId="15" xfId="0" applyFont="1" applyBorder="1"/>
    <xf numFmtId="2" fontId="70" fillId="0" borderId="5" xfId="0" applyNumberFormat="1" applyFont="1" applyBorder="1"/>
    <xf numFmtId="2" fontId="70" fillId="0" borderId="6" xfId="0" applyNumberFormat="1" applyFont="1" applyBorder="1"/>
    <xf numFmtId="2" fontId="70" fillId="0" borderId="7" xfId="0" applyNumberFormat="1" applyFont="1" applyBorder="1"/>
    <xf numFmtId="164" fontId="22" fillId="0" borderId="0" xfId="0" applyNumberFormat="1" applyFont="1" applyBorder="1" applyAlignment="1">
      <alignment vertical="center" wrapText="1"/>
    </xf>
    <xf numFmtId="2" fontId="70" fillId="5" borderId="14" xfId="0" applyNumberFormat="1" applyFont="1" applyFill="1" applyBorder="1" applyAlignment="1">
      <alignment horizontal="right"/>
    </xf>
    <xf numFmtId="2" fontId="70" fillId="5" borderId="15" xfId="0" applyNumberFormat="1" applyFont="1" applyFill="1" applyBorder="1" applyAlignment="1">
      <alignment horizontal="right"/>
    </xf>
    <xf numFmtId="2" fontId="70" fillId="5" borderId="51" xfId="0" applyNumberFormat="1" applyFont="1" applyFill="1" applyBorder="1" applyAlignment="1">
      <alignment horizontal="right"/>
    </xf>
    <xf numFmtId="164" fontId="22" fillId="0" borderId="0" xfId="0" applyNumberFormat="1" applyFont="1" applyAlignment="1">
      <alignment horizontal="center" vertical="center" wrapText="1"/>
    </xf>
    <xf numFmtId="0" fontId="49" fillId="0" borderId="0" xfId="0" applyFont="1" applyBorder="1" applyAlignment="1">
      <alignment horizontal="center" wrapText="1"/>
    </xf>
    <xf numFmtId="0" fontId="49" fillId="0" borderId="0" xfId="0" applyFont="1" applyBorder="1" applyAlignment="1">
      <alignment vertical="center" wrapText="1"/>
    </xf>
    <xf numFmtId="165" fontId="49" fillId="0" borderId="0" xfId="1" applyNumberFormat="1" applyFont="1" applyBorder="1" applyAlignment="1">
      <alignment horizontal="right" vertical="center" wrapText="1" indent="1"/>
    </xf>
    <xf numFmtId="0" fontId="76" fillId="0" borderId="0" xfId="7"/>
    <xf numFmtId="0" fontId="77" fillId="0" borderId="0" xfId="7" applyFont="1" applyAlignment="1">
      <alignment vertical="center" wrapText="1"/>
    </xf>
    <xf numFmtId="167" fontId="81" fillId="0" borderId="15" xfId="8" applyNumberFormat="1" applyFont="1" applyBorder="1"/>
    <xf numFmtId="0" fontId="76" fillId="0" borderId="0" xfId="7" applyAlignment="1">
      <alignment horizontal="right"/>
    </xf>
    <xf numFmtId="164" fontId="84" fillId="0" borderId="0" xfId="7" applyNumberFormat="1" applyFont="1" applyAlignment="1">
      <alignment horizontal="center" vertical="center" wrapText="1"/>
    </xf>
    <xf numFmtId="164" fontId="84" fillId="0" borderId="0" xfId="7" applyNumberFormat="1" applyFont="1" applyAlignment="1">
      <alignment vertical="center" wrapText="1"/>
    </xf>
    <xf numFmtId="164" fontId="86" fillId="0" borderId="15" xfId="7" applyNumberFormat="1" applyFont="1" applyBorder="1" applyAlignment="1">
      <alignment horizontal="center" vertical="center" wrapText="1"/>
    </xf>
    <xf numFmtId="164" fontId="84" fillId="0" borderId="15" xfId="7" applyNumberFormat="1" applyFont="1" applyBorder="1" applyAlignment="1">
      <alignment horizontal="center" vertical="center" wrapText="1"/>
    </xf>
    <xf numFmtId="164" fontId="84" fillId="7" borderId="15" xfId="7" applyNumberFormat="1" applyFont="1" applyFill="1" applyBorder="1" applyAlignment="1">
      <alignment horizontal="center" vertical="center" wrapText="1"/>
    </xf>
    <xf numFmtId="0" fontId="87" fillId="0" borderId="15" xfId="7" applyFont="1" applyBorder="1" applyAlignment="1">
      <alignment wrapText="1"/>
    </xf>
    <xf numFmtId="164" fontId="84" fillId="7" borderId="15" xfId="7" applyNumberFormat="1" applyFont="1" applyFill="1" applyBorder="1" applyAlignment="1" applyProtection="1">
      <alignment horizontal="left" vertical="center" wrapText="1"/>
      <protection locked="0"/>
    </xf>
    <xf numFmtId="164" fontId="84" fillId="7" borderId="15" xfId="7" applyNumberFormat="1" applyFont="1" applyFill="1" applyBorder="1" applyAlignment="1" applyProtection="1">
      <alignment vertical="center" wrapText="1"/>
      <protection locked="0"/>
    </xf>
    <xf numFmtId="0" fontId="76" fillId="0" borderId="15" xfId="7" applyBorder="1" applyAlignment="1">
      <alignment wrapText="1"/>
    </xf>
    <xf numFmtId="164" fontId="84" fillId="7" borderId="15" xfId="7" applyNumberFormat="1" applyFont="1" applyFill="1" applyBorder="1" applyAlignment="1">
      <alignment vertical="center" wrapText="1"/>
    </xf>
    <xf numFmtId="49" fontId="84" fillId="7" borderId="15" xfId="7" applyNumberFormat="1" applyFont="1" applyFill="1" applyBorder="1" applyAlignment="1">
      <alignment horizontal="left" vertical="top" wrapText="1"/>
    </xf>
    <xf numFmtId="0" fontId="87" fillId="0" borderId="15" xfId="7" applyFont="1" applyBorder="1"/>
    <xf numFmtId="164" fontId="84" fillId="0" borderId="15" xfId="7" applyNumberFormat="1" applyFont="1" applyBorder="1" applyAlignment="1" applyProtection="1">
      <alignment horizontal="left" vertical="center" wrapText="1"/>
      <protection locked="0"/>
    </xf>
    <xf numFmtId="164" fontId="84" fillId="0" borderId="15" xfId="7" applyNumberFormat="1" applyFont="1" applyBorder="1" applyAlignment="1" applyProtection="1">
      <alignment vertical="center" wrapText="1"/>
      <protection locked="0"/>
    </xf>
    <xf numFmtId="0" fontId="76" fillId="0" borderId="15" xfId="7" applyBorder="1"/>
    <xf numFmtId="164" fontId="86" fillId="0" borderId="15" xfId="7" applyNumberFormat="1" applyFont="1" applyBorder="1" applyAlignment="1">
      <alignment horizontal="left" vertical="center" wrapText="1"/>
    </xf>
    <xf numFmtId="164" fontId="86" fillId="0" borderId="15" xfId="7" applyNumberFormat="1" applyFont="1" applyBorder="1" applyAlignment="1">
      <alignment vertical="center" wrapText="1"/>
    </xf>
    <xf numFmtId="0" fontId="0" fillId="0" borderId="0" xfId="9" applyFont="1"/>
    <xf numFmtId="0" fontId="90" fillId="0" borderId="0" xfId="9" applyFont="1"/>
    <xf numFmtId="0" fontId="90" fillId="0" borderId="0" xfId="9" applyFont="1" applyAlignment="1">
      <alignment horizontal="right" vertical="center"/>
    </xf>
    <xf numFmtId="0" fontId="91" fillId="0" borderId="0" xfId="9" applyFont="1" applyAlignment="1">
      <alignment horizontal="center" vertical="center" wrapText="1"/>
    </xf>
    <xf numFmtId="0" fontId="91" fillId="0" borderId="0" xfId="9" applyFont="1" applyAlignment="1">
      <alignment vertical="center" wrapText="1"/>
    </xf>
    <xf numFmtId="0" fontId="68" fillId="0" borderId="0" xfId="1" applyFont="1" applyAlignment="1">
      <alignment horizontal="center" vertical="center" wrapText="1"/>
    </xf>
    <xf numFmtId="164" fontId="47" fillId="0" borderId="0" xfId="1" applyNumberFormat="1" applyFont="1" applyAlignment="1">
      <alignment horizontal="right" vertical="top" wrapText="1"/>
    </xf>
    <xf numFmtId="164" fontId="49" fillId="0" borderId="27" xfId="1" applyNumberFormat="1" applyFont="1" applyBorder="1" applyAlignment="1">
      <alignment horizontal="center" vertical="center" wrapText="1"/>
    </xf>
    <xf numFmtId="164" fontId="49" fillId="0" borderId="63" xfId="1" applyNumberFormat="1" applyFont="1" applyBorder="1" applyAlignment="1">
      <alignment horizontal="center" vertical="center"/>
    </xf>
    <xf numFmtId="164" fontId="49" fillId="0" borderId="0" xfId="1" applyNumberFormat="1" applyFont="1" applyAlignment="1">
      <alignment horizontal="center" vertical="center"/>
    </xf>
    <xf numFmtId="164" fontId="49" fillId="0" borderId="15" xfId="1" applyNumberFormat="1" applyFont="1" applyBorder="1" applyAlignment="1">
      <alignment horizontal="center" vertical="center"/>
    </xf>
    <xf numFmtId="0" fontId="47" fillId="0" borderId="40" xfId="0" applyFont="1" applyBorder="1" applyAlignment="1">
      <alignment horizontal="right" vertical="center"/>
    </xf>
    <xf numFmtId="164" fontId="50" fillId="0" borderId="0" xfId="1" applyNumberFormat="1" applyFont="1" applyAlignment="1">
      <alignment horizontal="left" vertical="center"/>
    </xf>
    <xf numFmtId="0" fontId="49" fillId="0" borderId="15" xfId="1" applyFont="1" applyBorder="1" applyAlignment="1">
      <alignment horizontal="center" vertical="center" wrapText="1"/>
    </xf>
    <xf numFmtId="164" fontId="50" fillId="0" borderId="0" xfId="1" applyNumberFormat="1" applyFont="1" applyAlignment="1">
      <alignment horizontal="left"/>
    </xf>
    <xf numFmtId="0" fontId="49" fillId="0" borderId="0" xfId="1" applyFont="1" applyAlignment="1">
      <alignment horizontal="center"/>
    </xf>
    <xf numFmtId="0" fontId="47" fillId="0" borderId="0" xfId="0" applyFont="1" applyAlignment="1">
      <alignment horizontal="right" vertical="center"/>
    </xf>
    <xf numFmtId="3" fontId="52" fillId="0" borderId="61" xfId="0" applyNumberFormat="1" applyFont="1" applyBorder="1" applyAlignment="1" applyProtection="1">
      <alignment horizontal="center" vertical="center" wrapText="1"/>
      <protection locked="0"/>
    </xf>
    <xf numFmtId="3" fontId="52" fillId="0" borderId="41" xfId="0" applyNumberFormat="1" applyFont="1" applyBorder="1" applyAlignment="1" applyProtection="1">
      <alignment horizontal="center" vertical="center" wrapText="1"/>
      <protection locked="0"/>
    </xf>
    <xf numFmtId="3" fontId="52" fillId="0" borderId="10" xfId="0" applyNumberFormat="1" applyFont="1" applyBorder="1" applyAlignment="1" applyProtection="1">
      <alignment horizontal="center" vertical="center" wrapText="1"/>
      <protection locked="0"/>
    </xf>
    <xf numFmtId="0" fontId="49" fillId="0" borderId="15" xfId="0" applyFont="1" applyBorder="1" applyAlignment="1">
      <alignment horizontal="center" vertical="center" wrapText="1"/>
    </xf>
    <xf numFmtId="164" fontId="49" fillId="0" borderId="68" xfId="1" applyNumberFormat="1" applyFont="1" applyBorder="1" applyAlignment="1">
      <alignment horizontal="center" vertical="center"/>
    </xf>
    <xf numFmtId="164" fontId="49" fillId="0" borderId="37" xfId="1" applyNumberFormat="1" applyFont="1" applyBorder="1" applyAlignment="1">
      <alignment horizontal="center" vertical="center"/>
    </xf>
    <xf numFmtId="164" fontId="49" fillId="0" borderId="59" xfId="1" applyNumberFormat="1" applyFont="1" applyBorder="1" applyAlignment="1">
      <alignment horizontal="center" vertical="center"/>
    </xf>
    <xf numFmtId="164" fontId="49" fillId="0" borderId="69" xfId="1" applyNumberFormat="1" applyFont="1" applyBorder="1" applyAlignment="1">
      <alignment horizontal="center" vertical="center"/>
    </xf>
    <xf numFmtId="164" fontId="49" fillId="0" borderId="40" xfId="1" applyNumberFormat="1" applyFont="1" applyBorder="1" applyAlignment="1">
      <alignment horizontal="center" vertical="center"/>
    </xf>
    <xf numFmtId="164" fontId="49" fillId="0" borderId="70" xfId="1" applyNumberFormat="1" applyFont="1" applyBorder="1" applyAlignment="1">
      <alignment horizontal="center" vertical="center"/>
    </xf>
    <xf numFmtId="164" fontId="49" fillId="0" borderId="15" xfId="1" applyNumberFormat="1" applyFont="1" applyBorder="1" applyAlignment="1">
      <alignment horizontal="center" vertical="center" wrapText="1"/>
    </xf>
    <xf numFmtId="0" fontId="52" fillId="0" borderId="61" xfId="0" applyFont="1" applyBorder="1" applyAlignment="1">
      <alignment horizontal="center" vertical="center" wrapText="1"/>
    </xf>
    <xf numFmtId="0" fontId="52" fillId="0" borderId="41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 applyProtection="1">
      <alignment horizontal="right" vertical="top" wrapText="1"/>
      <protection locked="0"/>
    </xf>
    <xf numFmtId="0" fontId="47" fillId="0" borderId="40" xfId="0" applyFont="1" applyBorder="1" applyAlignment="1" applyProtection="1">
      <alignment horizontal="right"/>
      <protection locked="0"/>
    </xf>
    <xf numFmtId="0" fontId="49" fillId="0" borderId="30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 wrapText="1"/>
    </xf>
    <xf numFmtId="0" fontId="49" fillId="0" borderId="31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/>
    </xf>
    <xf numFmtId="0" fontId="49" fillId="0" borderId="61" xfId="0" applyFont="1" applyBorder="1" applyAlignment="1">
      <alignment horizontal="center" vertical="center" wrapText="1"/>
    </xf>
    <xf numFmtId="0" fontId="49" fillId="0" borderId="41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3" fontId="49" fillId="0" borderId="61" xfId="0" applyNumberFormat="1" applyFont="1" applyBorder="1" applyAlignment="1" applyProtection="1">
      <alignment horizontal="center" vertical="center" wrapText="1"/>
      <protection locked="0"/>
    </xf>
    <xf numFmtId="3" fontId="49" fillId="0" borderId="41" xfId="0" applyNumberFormat="1" applyFont="1" applyBorder="1" applyAlignment="1" applyProtection="1">
      <alignment horizontal="center" vertical="center" wrapText="1"/>
      <protection locked="0"/>
    </xf>
    <xf numFmtId="3" fontId="49" fillId="0" borderId="10" xfId="0" applyNumberFormat="1" applyFont="1" applyBorder="1" applyAlignment="1" applyProtection="1">
      <alignment horizontal="center" vertical="center" wrapText="1"/>
      <protection locked="0"/>
    </xf>
    <xf numFmtId="0" fontId="49" fillId="0" borderId="18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 wrapText="1"/>
    </xf>
    <xf numFmtId="164" fontId="49" fillId="0" borderId="12" xfId="1" applyNumberFormat="1" applyFont="1" applyBorder="1" applyAlignment="1">
      <alignment horizontal="center" vertical="center"/>
    </xf>
    <xf numFmtId="0" fontId="49" fillId="0" borderId="12" xfId="1" applyFont="1" applyBorder="1" applyAlignment="1">
      <alignment horizontal="center" vertical="center" wrapText="1"/>
    </xf>
    <xf numFmtId="0" fontId="47" fillId="0" borderId="70" xfId="0" applyFont="1" applyBorder="1" applyAlignment="1" applyProtection="1">
      <alignment horizontal="right"/>
      <protection locked="0"/>
    </xf>
    <xf numFmtId="0" fontId="47" fillId="0" borderId="0" xfId="0" applyFont="1" applyAlignment="1" applyProtection="1">
      <alignment horizontal="right" vertical="center" wrapText="1"/>
      <protection locked="0"/>
    </xf>
    <xf numFmtId="49" fontId="40" fillId="0" borderId="15" xfId="0" applyNumberFormat="1" applyFont="1" applyBorder="1" applyAlignment="1">
      <alignment horizontal="left"/>
    </xf>
    <xf numFmtId="49" fontId="39" fillId="0" borderId="15" xfId="0" applyNumberFormat="1" applyFont="1" applyBorder="1" applyAlignment="1">
      <alignment horizontal="left"/>
    </xf>
    <xf numFmtId="49" fontId="45" fillId="0" borderId="15" xfId="0" applyNumberFormat="1" applyFont="1" applyBorder="1" applyAlignment="1">
      <alignment horizontal="left"/>
    </xf>
    <xf numFmtId="0" fontId="42" fillId="0" borderId="0" xfId="0" applyFont="1" applyAlignment="1">
      <alignment horizontal="center" wrapText="1"/>
    </xf>
    <xf numFmtId="49" fontId="40" fillId="0" borderId="15" xfId="0" applyNumberFormat="1" applyFont="1" applyBorder="1" applyAlignment="1">
      <alignment horizontal="left" wrapText="1"/>
    </xf>
    <xf numFmtId="0" fontId="39" fillId="0" borderId="0" xfId="0" applyFont="1" applyAlignment="1">
      <alignment horizontal="center" wrapText="1"/>
    </xf>
    <xf numFmtId="0" fontId="45" fillId="0" borderId="15" xfId="0" applyFont="1" applyBorder="1" applyAlignment="1">
      <alignment horizontal="center" vertical="center"/>
    </xf>
    <xf numFmtId="0" fontId="45" fillId="0" borderId="15" xfId="0" applyFont="1" applyBorder="1" applyAlignment="1">
      <alignment horizontal="left"/>
    </xf>
    <xf numFmtId="0" fontId="77" fillId="0" borderId="0" xfId="7" applyFont="1" applyAlignment="1">
      <alignment horizontal="right" vertical="center" wrapText="1"/>
    </xf>
    <xf numFmtId="0" fontId="76" fillId="0" borderId="0" xfId="7"/>
    <xf numFmtId="0" fontId="83" fillId="0" borderId="0" xfId="7" applyFont="1"/>
    <xf numFmtId="164" fontId="56" fillId="0" borderId="0" xfId="0" applyNumberFormat="1" applyFont="1" applyAlignment="1">
      <alignment horizontal="center" vertical="center" wrapText="1"/>
    </xf>
    <xf numFmtId="164" fontId="47" fillId="0" borderId="0" xfId="0" applyNumberFormat="1" applyFont="1" applyAlignment="1">
      <alignment horizontal="center" wrapText="1"/>
    </xf>
    <xf numFmtId="164" fontId="47" fillId="0" borderId="1" xfId="0" applyNumberFormat="1" applyFont="1" applyBorder="1" applyAlignment="1">
      <alignment horizontal="center" wrapText="1"/>
    </xf>
    <xf numFmtId="164" fontId="22" fillId="0" borderId="0" xfId="0" applyNumberFormat="1" applyFont="1" applyAlignment="1">
      <alignment horizontal="center" vertical="center" wrapText="1"/>
    </xf>
    <xf numFmtId="0" fontId="42" fillId="0" borderId="40" xfId="0" applyFont="1" applyBorder="1" applyAlignment="1">
      <alignment horizontal="right"/>
    </xf>
    <xf numFmtId="0" fontId="42" fillId="0" borderId="0" xfId="0" applyFont="1" applyAlignment="1">
      <alignment horizontal="center" vertical="center" wrapText="1"/>
    </xf>
    <xf numFmtId="0" fontId="45" fillId="0" borderId="18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5" fillId="0" borderId="30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0" fillId="0" borderId="0" xfId="0" applyFont="1" applyAlignment="1">
      <alignment horizontal="right" vertical="center" wrapText="1"/>
    </xf>
    <xf numFmtId="0" fontId="35" fillId="0" borderId="0" xfId="0" applyFont="1" applyAlignment="1">
      <alignment horizontal="left"/>
    </xf>
    <xf numFmtId="0" fontId="58" fillId="0" borderId="0" xfId="0" applyFont="1" applyAlignment="1">
      <alignment horizontal="right"/>
    </xf>
    <xf numFmtId="0" fontId="47" fillId="0" borderId="44" xfId="0" applyFont="1" applyBorder="1" applyAlignment="1" applyProtection="1">
      <alignment horizontal="left" indent="1"/>
      <protection locked="0"/>
    </xf>
    <xf numFmtId="0" fontId="47" fillId="0" borderId="42" xfId="0" applyFont="1" applyBorder="1" applyAlignment="1" applyProtection="1">
      <alignment horizontal="left" indent="1"/>
      <protection locked="0"/>
    </xf>
    <xf numFmtId="0" fontId="47" fillId="0" borderId="57" xfId="0" applyFont="1" applyBorder="1" applyAlignment="1" applyProtection="1">
      <alignment horizontal="left" indent="1"/>
      <protection locked="0"/>
    </xf>
    <xf numFmtId="0" fontId="47" fillId="0" borderId="3" xfId="0" applyFont="1" applyBorder="1" applyAlignment="1" applyProtection="1">
      <alignment horizontal="right" indent="1"/>
      <protection locked="0"/>
    </xf>
    <xf numFmtId="0" fontId="47" fillId="0" borderId="4" xfId="0" applyFont="1" applyBorder="1" applyAlignment="1" applyProtection="1">
      <alignment horizontal="right" indent="1"/>
      <protection locked="0"/>
    </xf>
    <xf numFmtId="0" fontId="47" fillId="0" borderId="58" xfId="0" applyFont="1" applyBorder="1" applyAlignment="1" applyProtection="1">
      <alignment horizontal="left" indent="1"/>
      <protection locked="0"/>
    </xf>
    <xf numFmtId="0" fontId="47" fillId="0" borderId="37" xfId="0" applyFont="1" applyBorder="1" applyAlignment="1" applyProtection="1">
      <alignment horizontal="left" indent="1"/>
      <protection locked="0"/>
    </xf>
    <xf numFmtId="0" fontId="47" fillId="0" borderId="59" xfId="0" applyFont="1" applyBorder="1" applyAlignment="1" applyProtection="1">
      <alignment horizontal="left" indent="1"/>
      <protection locked="0"/>
    </xf>
    <xf numFmtId="0" fontId="47" fillId="0" borderId="18" xfId="0" applyFont="1" applyBorder="1" applyAlignment="1" applyProtection="1">
      <alignment horizontal="right" indent="1"/>
      <protection locked="0"/>
    </xf>
    <xf numFmtId="0" fontId="47" fillId="0" borderId="60" xfId="0" applyFont="1" applyBorder="1" applyAlignment="1" applyProtection="1">
      <alignment horizontal="right" indent="1"/>
      <protection locked="0"/>
    </xf>
    <xf numFmtId="0" fontId="59" fillId="0" borderId="61" xfId="0" applyFont="1" applyBorder="1" applyAlignment="1">
      <alignment horizontal="left" indent="1"/>
    </xf>
    <xf numFmtId="0" fontId="59" fillId="0" borderId="41" xfId="0" applyFont="1" applyBorder="1" applyAlignment="1">
      <alignment horizontal="left" indent="1"/>
    </xf>
    <xf numFmtId="0" fontId="59" fillId="0" borderId="47" xfId="0" applyFont="1" applyBorder="1" applyAlignment="1">
      <alignment horizontal="left" indent="1"/>
    </xf>
    <xf numFmtId="0" fontId="49" fillId="0" borderId="9" xfId="0" applyFont="1" applyBorder="1" applyAlignment="1">
      <alignment horizontal="right" indent="1"/>
    </xf>
    <xf numFmtId="0" fontId="49" fillId="0" borderId="23" xfId="0" applyFont="1" applyBorder="1" applyAlignment="1">
      <alignment horizontal="right" indent="1"/>
    </xf>
    <xf numFmtId="164" fontId="35" fillId="0" borderId="0" xfId="0" applyNumberFormat="1" applyFont="1" applyAlignment="1">
      <alignment horizontal="center" vertical="center" wrapText="1"/>
    </xf>
    <xf numFmtId="0" fontId="59" fillId="0" borderId="55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56" xfId="0" applyFont="1" applyBorder="1" applyAlignment="1">
      <alignment horizontal="center"/>
    </xf>
    <xf numFmtId="0" fontId="59" fillId="0" borderId="25" xfId="0" applyFont="1" applyBorder="1" applyAlignment="1">
      <alignment horizontal="center"/>
    </xf>
    <xf numFmtId="0" fontId="59" fillId="0" borderId="54" xfId="0" applyFont="1" applyBorder="1" applyAlignment="1">
      <alignment horizontal="center"/>
    </xf>
    <xf numFmtId="0" fontId="54" fillId="0" borderId="0" xfId="0" applyFont="1" applyAlignment="1">
      <alignment horizontal="right"/>
    </xf>
    <xf numFmtId="0" fontId="0" fillId="0" borderId="0" xfId="0" applyAlignment="1">
      <alignment horizontal="left"/>
    </xf>
    <xf numFmtId="49" fontId="56" fillId="0" borderId="0" xfId="0" applyNumberFormat="1" applyFont="1" applyAlignment="1">
      <alignment horizontal="left" vertical="center"/>
    </xf>
    <xf numFmtId="0" fontId="56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textRotation="180" wrapText="1"/>
    </xf>
    <xf numFmtId="164" fontId="20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center"/>
    </xf>
    <xf numFmtId="0" fontId="25" fillId="0" borderId="15" xfId="2" applyFont="1" applyBorder="1" applyAlignment="1">
      <alignment horizontal="center" vertical="center"/>
    </xf>
    <xf numFmtId="0" fontId="62" fillId="0" borderId="15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62" fillId="0" borderId="38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justify" vertical="top" wrapText="1"/>
    </xf>
    <xf numFmtId="0" fontId="62" fillId="0" borderId="15" xfId="0" applyFont="1" applyBorder="1" applyAlignment="1">
      <alignment horizontal="center" wrapText="1"/>
    </xf>
    <xf numFmtId="0" fontId="49" fillId="0" borderId="0" xfId="0" applyFont="1" applyAlignment="1">
      <alignment horizontal="center" vertical="center"/>
    </xf>
    <xf numFmtId="0" fontId="61" fillId="0" borderId="40" xfId="0" applyFont="1" applyBorder="1" applyAlignment="1">
      <alignment horizontal="left" vertical="center" wrapText="1"/>
    </xf>
    <xf numFmtId="164" fontId="22" fillId="0" borderId="0" xfId="0" applyNumberFormat="1" applyFont="1" applyAlignment="1">
      <alignment horizontal="right" vertical="center" wrapText="1"/>
    </xf>
    <xf numFmtId="0" fontId="62" fillId="0" borderId="30" xfId="0" applyFont="1" applyBorder="1" applyAlignment="1">
      <alignment horizontal="left"/>
    </xf>
    <xf numFmtId="0" fontId="62" fillId="0" borderId="36" xfId="0" applyFont="1" applyBorder="1" applyAlignment="1">
      <alignment horizontal="left"/>
    </xf>
    <xf numFmtId="0" fontId="62" fillId="0" borderId="31" xfId="0" applyFont="1" applyBorder="1" applyAlignment="1">
      <alignment horizontal="left"/>
    </xf>
    <xf numFmtId="0" fontId="62" fillId="0" borderId="0" xfId="0" applyFont="1" applyAlignment="1">
      <alignment horizontal="center" vertical="center" wrapText="1"/>
    </xf>
    <xf numFmtId="0" fontId="62" fillId="0" borderId="30" xfId="0" applyFont="1" applyBorder="1" applyAlignment="1">
      <alignment horizontal="left" vertical="center" wrapText="1"/>
    </xf>
    <xf numFmtId="0" fontId="62" fillId="0" borderId="36" xfId="0" applyFont="1" applyBorder="1" applyAlignment="1">
      <alignment horizontal="left" vertical="center" wrapText="1"/>
    </xf>
    <xf numFmtId="0" fontId="62" fillId="0" borderId="31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wrapText="1"/>
    </xf>
    <xf numFmtId="0" fontId="22" fillId="0" borderId="36" xfId="0" applyFont="1" applyBorder="1" applyAlignment="1">
      <alignment horizontal="left" wrapText="1"/>
    </xf>
    <xf numFmtId="0" fontId="22" fillId="0" borderId="31" xfId="0" applyFont="1" applyBorder="1" applyAlignment="1">
      <alignment horizontal="left" wrapText="1"/>
    </xf>
    <xf numFmtId="0" fontId="49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164" fontId="52" fillId="0" borderId="0" xfId="0" applyNumberFormat="1" applyFont="1" applyAlignment="1">
      <alignment horizontal="center" vertical="center" wrapText="1"/>
    </xf>
    <xf numFmtId="164" fontId="47" fillId="0" borderId="0" xfId="0" applyNumberFormat="1" applyFont="1" applyBorder="1" applyAlignment="1">
      <alignment horizontal="right" wrapText="1"/>
    </xf>
    <xf numFmtId="0" fontId="84" fillId="0" borderId="0" xfId="7" applyFont="1" applyAlignment="1">
      <alignment horizontal="right" vertical="center" wrapText="1"/>
    </xf>
    <xf numFmtId="164" fontId="85" fillId="0" borderId="0" xfId="7" applyNumberFormat="1" applyFont="1" applyAlignment="1">
      <alignment horizontal="center" vertical="center" wrapText="1"/>
    </xf>
    <xf numFmtId="164" fontId="84" fillId="0" borderId="0" xfId="7" applyNumberFormat="1" applyFont="1" applyAlignment="1">
      <alignment horizontal="right" wrapText="1"/>
    </xf>
    <xf numFmtId="0" fontId="81" fillId="0" borderId="0" xfId="7" applyFont="1"/>
    <xf numFmtId="164" fontId="56" fillId="0" borderId="0" xfId="1" applyNumberFormat="1" applyFont="1" applyAlignment="1">
      <alignment horizontal="center" vertical="center"/>
    </xf>
    <xf numFmtId="164" fontId="69" fillId="0" borderId="0" xfId="1" applyNumberFormat="1" applyFont="1" applyAlignment="1">
      <alignment horizontal="left" vertical="center"/>
    </xf>
    <xf numFmtId="164" fontId="69" fillId="0" borderId="0" xfId="1" applyNumberFormat="1" applyFont="1" applyAlignment="1">
      <alignment horizontal="left"/>
    </xf>
    <xf numFmtId="164" fontId="92" fillId="0" borderId="77" xfId="9" applyNumberFormat="1" applyFont="1" applyBorder="1" applyAlignment="1">
      <alignment horizontal="right" vertical="center" wrapText="1"/>
    </xf>
    <xf numFmtId="164" fontId="91" fillId="0" borderId="77" xfId="9" applyNumberFormat="1" applyFont="1" applyBorder="1" applyAlignment="1">
      <alignment horizontal="right" vertical="center" wrapText="1"/>
    </xf>
    <xf numFmtId="164" fontId="90" fillId="0" borderId="0" xfId="9" applyNumberFormat="1" applyFont="1"/>
    <xf numFmtId="0" fontId="77" fillId="0" borderId="0" xfId="9" applyFont="1" applyAlignment="1">
      <alignment horizontal="right" vertical="center" wrapText="1"/>
    </xf>
    <xf numFmtId="164" fontId="88" fillId="0" borderId="0" xfId="9" applyNumberFormat="1" applyFont="1" applyAlignment="1">
      <alignment horizontal="right" vertical="center" wrapText="1"/>
    </xf>
    <xf numFmtId="164" fontId="89" fillId="0" borderId="0" xfId="9" applyNumberFormat="1" applyFont="1" applyAlignment="1">
      <alignment horizontal="right" vertical="center" wrapText="1"/>
    </xf>
    <xf numFmtId="0" fontId="39" fillId="0" borderId="0" xfId="0" applyFont="1" applyAlignment="1">
      <alignment horizontal="center"/>
    </xf>
    <xf numFmtId="164" fontId="4" fillId="0" borderId="61" xfId="0" applyNumberFormat="1" applyFont="1" applyBorder="1" applyAlignment="1">
      <alignment horizontal="left" vertical="center" wrapText="1" indent="2"/>
    </xf>
    <xf numFmtId="164" fontId="4" fillId="0" borderId="10" xfId="0" applyNumberFormat="1" applyFont="1" applyBorder="1" applyAlignment="1">
      <alignment horizontal="left" vertical="center" wrapText="1" indent="2"/>
    </xf>
    <xf numFmtId="164" fontId="13" fillId="0" borderId="0" xfId="0" applyNumberFormat="1" applyFont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4" fillId="0" borderId="46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0" fontId="13" fillId="0" borderId="0" xfId="3" applyFont="1" applyAlignment="1">
      <alignment horizontal="center" wrapText="1"/>
    </xf>
    <xf numFmtId="0" fontId="31" fillId="0" borderId="0" xfId="3" applyFont="1" applyAlignment="1" applyProtection="1">
      <alignment horizontal="left"/>
      <protection locked="0"/>
    </xf>
    <xf numFmtId="0" fontId="6" fillId="0" borderId="6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164" fontId="6" fillId="0" borderId="26" xfId="1" applyNumberFormat="1" applyFont="1" applyBorder="1" applyAlignment="1">
      <alignment horizontal="center" vertical="center"/>
    </xf>
    <xf numFmtId="164" fontId="6" fillId="0" borderId="22" xfId="1" applyNumberFormat="1" applyFont="1" applyBorder="1" applyAlignment="1">
      <alignment horizontal="center" vertical="center"/>
    </xf>
    <xf numFmtId="164" fontId="6" fillId="0" borderId="27" xfId="1" applyNumberFormat="1" applyFont="1" applyBorder="1" applyAlignment="1">
      <alignment horizontal="center" vertical="center"/>
    </xf>
    <xf numFmtId="164" fontId="6" fillId="0" borderId="66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63" xfId="1" applyNumberFormat="1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16" fillId="0" borderId="61" xfId="0" applyNumberFormat="1" applyFont="1" applyBorder="1" applyAlignment="1" applyProtection="1">
      <alignment horizontal="center" vertical="center" wrapText="1"/>
      <protection locked="0"/>
    </xf>
    <xf numFmtId="3" fontId="16" fillId="0" borderId="41" xfId="0" applyNumberFormat="1" applyFont="1" applyBorder="1" applyAlignment="1" applyProtection="1">
      <alignment horizontal="center" vertical="center" wrapText="1"/>
      <protection locked="0"/>
    </xf>
    <xf numFmtId="3" fontId="16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6" fillId="0" borderId="44" xfId="0" quotePrefix="1" applyNumberFormat="1" applyFont="1" applyBorder="1" applyAlignment="1">
      <alignment horizontal="right" vertical="center"/>
    </xf>
    <xf numFmtId="49" fontId="6" fillId="0" borderId="42" xfId="0" quotePrefix="1" applyNumberFormat="1" applyFont="1" applyBorder="1" applyAlignment="1">
      <alignment horizontal="right" vertical="center"/>
    </xf>
    <xf numFmtId="49" fontId="6" fillId="0" borderId="29" xfId="0" quotePrefix="1" applyNumberFormat="1" applyFont="1" applyBorder="1" applyAlignment="1">
      <alignment horizontal="right" vertical="center"/>
    </xf>
    <xf numFmtId="0" fontId="6" fillId="0" borderId="6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164" fontId="6" fillId="0" borderId="45" xfId="1" applyNumberFormat="1" applyFont="1" applyBorder="1" applyAlignment="1">
      <alignment horizontal="center" vertical="center" wrapText="1"/>
    </xf>
    <xf numFmtId="164" fontId="6" fillId="0" borderId="46" xfId="1" applyNumberFormat="1" applyFont="1" applyBorder="1" applyAlignment="1">
      <alignment horizontal="center" vertical="center"/>
    </xf>
    <xf numFmtId="164" fontId="6" fillId="0" borderId="45" xfId="1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9" fontId="6" fillId="0" borderId="55" xfId="0" quotePrefix="1" applyNumberFormat="1" applyFont="1" applyBorder="1" applyAlignment="1">
      <alignment horizontal="right" vertical="center"/>
    </xf>
    <xf numFmtId="49" fontId="6" fillId="0" borderId="22" xfId="0" quotePrefix="1" applyNumberFormat="1" applyFont="1" applyBorder="1" applyAlignment="1">
      <alignment horizontal="right" vertical="center"/>
    </xf>
    <xf numFmtId="49" fontId="6" fillId="0" borderId="27" xfId="0" quotePrefix="1" applyNumberFormat="1" applyFont="1" applyBorder="1" applyAlignment="1">
      <alignment horizontal="right" vertical="center"/>
    </xf>
    <xf numFmtId="0" fontId="6" fillId="0" borderId="62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78" fillId="0" borderId="0" xfId="0" applyFont="1"/>
    <xf numFmtId="0" fontId="0" fillId="0" borderId="0" xfId="0"/>
    <xf numFmtId="0" fontId="79" fillId="0" borderId="0" xfId="0" applyFont="1" applyAlignment="1">
      <alignment vertical="center" wrapText="1"/>
    </xf>
    <xf numFmtId="0" fontId="77" fillId="0" borderId="71" xfId="0" applyFont="1" applyBorder="1" applyAlignment="1">
      <alignment horizontal="right"/>
    </xf>
    <xf numFmtId="0" fontId="80" fillId="0" borderId="71" xfId="0" applyFont="1" applyBorder="1"/>
    <xf numFmtId="0" fontId="77" fillId="0" borderId="72" xfId="0" applyFont="1" applyBorder="1" applyAlignment="1">
      <alignment horizontal="center"/>
    </xf>
    <xf numFmtId="0" fontId="77" fillId="0" borderId="73" xfId="0" applyFont="1" applyBorder="1" applyAlignment="1">
      <alignment horizontal="center" wrapText="1"/>
    </xf>
    <xf numFmtId="0" fontId="77" fillId="0" borderId="73" xfId="0" applyFont="1" applyBorder="1" applyAlignment="1">
      <alignment horizontal="center"/>
    </xf>
    <xf numFmtId="0" fontId="77" fillId="0" borderId="74" xfId="0" applyFont="1" applyBorder="1"/>
    <xf numFmtId="14" fontId="77" fillId="0" borderId="15" xfId="0" applyNumberFormat="1" applyFont="1" applyBorder="1" applyAlignment="1">
      <alignment horizontal="center"/>
    </xf>
    <xf numFmtId="169" fontId="84" fillId="0" borderId="72" xfId="8" applyNumberFormat="1" applyFont="1" applyBorder="1" applyAlignment="1">
      <alignment horizontal="center"/>
    </xf>
    <xf numFmtId="169" fontId="82" fillId="0" borderId="72" xfId="8" applyNumberFormat="1" applyFont="1" applyBorder="1"/>
    <xf numFmtId="49" fontId="82" fillId="6" borderId="75" xfId="0" applyNumberFormat="1" applyFont="1" applyFill="1" applyBorder="1" applyAlignment="1">
      <alignment vertical="center" wrapText="1"/>
    </xf>
    <xf numFmtId="14" fontId="77" fillId="0" borderId="76" xfId="0" applyNumberFormat="1" applyFont="1" applyBorder="1" applyAlignment="1">
      <alignment horizontal="center"/>
    </xf>
    <xf numFmtId="166" fontId="77" fillId="0" borderId="76" xfId="0" applyNumberFormat="1" applyFont="1" applyBorder="1" applyAlignment="1">
      <alignment horizontal="center"/>
    </xf>
    <xf numFmtId="0" fontId="77" fillId="0" borderId="72" xfId="0" applyFont="1" applyBorder="1"/>
    <xf numFmtId="166" fontId="77" fillId="0" borderId="72" xfId="0" applyNumberFormat="1" applyFont="1" applyBorder="1" applyAlignment="1">
      <alignment horizontal="center"/>
    </xf>
    <xf numFmtId="0" fontId="78" fillId="0" borderId="72" xfId="0" applyFont="1" applyBorder="1"/>
    <xf numFmtId="0" fontId="83" fillId="0" borderId="0" xfId="7" applyFont="1" applyAlignment="1">
      <alignment horizontal="center"/>
    </xf>
    <xf numFmtId="0" fontId="94" fillId="0" borderId="0" xfId="0" applyFont="1" applyAlignment="1">
      <alignment horizontal="center" wrapText="1"/>
    </xf>
    <xf numFmtId="164" fontId="95" fillId="0" borderId="0" xfId="0" applyNumberFormat="1" applyFont="1" applyAlignment="1">
      <alignment horizontal="center" vertical="center"/>
    </xf>
    <xf numFmtId="164" fontId="96" fillId="0" borderId="0" xfId="0" applyNumberFormat="1" applyFont="1" applyAlignment="1">
      <alignment horizontal="left" vertical="center"/>
    </xf>
    <xf numFmtId="164" fontId="96" fillId="0" borderId="0" xfId="0" applyNumberFormat="1" applyFont="1" applyAlignment="1">
      <alignment horizontal="left" vertical="center"/>
    </xf>
    <xf numFmtId="0" fontId="94" fillId="0" borderId="0" xfId="0" applyFont="1" applyAlignment="1">
      <alignment horizontal="right" vertical="center"/>
    </xf>
    <xf numFmtId="0" fontId="94" fillId="0" borderId="71" xfId="0" applyFont="1" applyBorder="1" applyAlignment="1">
      <alignment horizontal="right" vertical="center"/>
    </xf>
    <xf numFmtId="0" fontId="97" fillId="0" borderId="71" xfId="0" applyFont="1" applyBorder="1"/>
    <xf numFmtId="0" fontId="94" fillId="0" borderId="0" xfId="0" applyFont="1"/>
    <xf numFmtId="0" fontId="93" fillId="0" borderId="72" xfId="0" applyFont="1" applyBorder="1" applyAlignment="1">
      <alignment horizontal="center" vertical="center" wrapText="1"/>
    </xf>
    <xf numFmtId="0" fontId="93" fillId="0" borderId="72" xfId="0" applyFont="1" applyBorder="1" applyAlignment="1">
      <alignment horizontal="left" vertical="center" wrapText="1"/>
    </xf>
    <xf numFmtId="164" fontId="93" fillId="0" borderId="72" xfId="0" applyNumberFormat="1" applyFont="1" applyBorder="1" applyAlignment="1">
      <alignment horizontal="right" vertical="center" wrapText="1"/>
    </xf>
    <xf numFmtId="49" fontId="88" fillId="0" borderId="72" xfId="0" applyNumberFormat="1" applyFont="1" applyBorder="1" applyAlignment="1">
      <alignment horizontal="left" vertical="center" wrapText="1"/>
    </xf>
    <xf numFmtId="0" fontId="88" fillId="0" borderId="72" xfId="0" applyFont="1" applyBorder="1" applyAlignment="1">
      <alignment horizontal="left" wrapText="1"/>
    </xf>
    <xf numFmtId="3" fontId="88" fillId="0" borderId="72" xfId="0" applyNumberFormat="1" applyFont="1" applyBorder="1" applyAlignment="1">
      <alignment horizontal="right" wrapText="1"/>
    </xf>
    <xf numFmtId="164" fontId="88" fillId="0" borderId="72" xfId="0" applyNumberFormat="1" applyFont="1" applyBorder="1" applyAlignment="1">
      <alignment horizontal="right" vertical="center" wrapText="1"/>
    </xf>
    <xf numFmtId="0" fontId="88" fillId="0" borderId="72" xfId="0" applyFont="1" applyBorder="1" applyAlignment="1">
      <alignment horizontal="left" vertical="center" wrapText="1"/>
    </xf>
    <xf numFmtId="3" fontId="93" fillId="0" borderId="72" xfId="0" applyNumberFormat="1" applyFont="1" applyBorder="1" applyAlignment="1">
      <alignment horizontal="right" wrapText="1"/>
    </xf>
    <xf numFmtId="0" fontId="93" fillId="0" borderId="72" xfId="0" applyFont="1" applyBorder="1" applyAlignment="1">
      <alignment vertical="center" wrapText="1"/>
    </xf>
    <xf numFmtId="0" fontId="98" fillId="0" borderId="0" xfId="0" applyFont="1"/>
    <xf numFmtId="0" fontId="88" fillId="0" borderId="72" xfId="0" applyFont="1" applyBorder="1" applyAlignment="1">
      <alignment vertical="center" wrapText="1"/>
    </xf>
    <xf numFmtId="164" fontId="96" fillId="0" borderId="0" xfId="0" applyNumberFormat="1" applyFont="1" applyAlignment="1">
      <alignment horizontal="left"/>
    </xf>
    <xf numFmtId="164" fontId="96" fillId="0" borderId="0" xfId="0" applyNumberFormat="1" applyFont="1" applyAlignment="1">
      <alignment horizontal="left"/>
    </xf>
    <xf numFmtId="3" fontId="93" fillId="0" borderId="72" xfId="0" applyNumberFormat="1" applyFont="1" applyBorder="1" applyAlignment="1">
      <alignment vertical="center" wrapText="1"/>
    </xf>
    <xf numFmtId="3" fontId="88" fillId="0" borderId="72" xfId="0" applyNumberFormat="1" applyFont="1" applyBorder="1" applyAlignment="1">
      <alignment vertical="center" wrapText="1"/>
    </xf>
    <xf numFmtId="164" fontId="88" fillId="0" borderId="74" xfId="0" applyNumberFormat="1" applyFont="1" applyBorder="1" applyAlignment="1">
      <alignment horizontal="right" vertical="center" wrapText="1"/>
    </xf>
    <xf numFmtId="167" fontId="88" fillId="0" borderId="15" xfId="10" applyNumberFormat="1" applyFont="1" applyBorder="1"/>
    <xf numFmtId="0" fontId="88" fillId="0" borderId="72" xfId="0" applyFont="1" applyBorder="1" applyAlignment="1">
      <alignment horizontal="left"/>
    </xf>
    <xf numFmtId="167" fontId="88" fillId="0" borderId="15" xfId="10" applyNumberFormat="1" applyFont="1" applyFill="1" applyBorder="1"/>
    <xf numFmtId="167" fontId="88" fillId="0" borderId="15" xfId="10" applyNumberFormat="1" applyFont="1" applyFill="1" applyBorder="1" applyAlignment="1">
      <alignment horizontal="right" vertical="center" wrapText="1"/>
    </xf>
    <xf numFmtId="168" fontId="81" fillId="0" borderId="72" xfId="10" applyNumberFormat="1" applyFont="1" applyBorder="1"/>
    <xf numFmtId="167" fontId="81" fillId="0" borderId="15" xfId="10" applyNumberFormat="1" applyFont="1" applyBorder="1"/>
    <xf numFmtId="0" fontId="90" fillId="0" borderId="0" xfId="9" applyFont="1" applyAlignment="1">
      <alignment horizontal="center"/>
    </xf>
    <xf numFmtId="0" fontId="94" fillId="0" borderId="0" xfId="9" applyFont="1" applyAlignment="1">
      <alignment horizontal="center"/>
    </xf>
  </cellXfs>
  <cellStyles count="11">
    <cellStyle name="Ezres" xfId="10" builtinId="3"/>
    <cellStyle name="Ezres 2" xfId="8" xr:uid="{E9D20639-DFC2-4FD1-AC4A-7A632B844CBF}"/>
    <cellStyle name="Hiperhivatkozás" xfId="4" xr:uid="{00000000-0005-0000-0000-000000000000}"/>
    <cellStyle name="Már látott hiperhivatkozás" xfId="5" xr:uid="{00000000-0005-0000-0000-000001000000}"/>
    <cellStyle name="Normál" xfId="0" builtinId="0"/>
    <cellStyle name="Normál 2" xfId="3" xr:uid="{00000000-0005-0000-0000-000003000000}"/>
    <cellStyle name="Normál 2 2" xfId="9" xr:uid="{C6507B5F-EF35-457F-A12B-88774DAA5F68}"/>
    <cellStyle name="Normál 3" xfId="7" xr:uid="{73496F74-3C63-429A-9E64-EB8628F20331}"/>
    <cellStyle name="Normál_KVRENMUNKA" xfId="1" xr:uid="{00000000-0005-0000-0000-000004000000}"/>
    <cellStyle name="Normál_SEGEDLETEK" xfId="2" xr:uid="{00000000-0005-0000-0000-000005000000}"/>
    <cellStyle name="Százalék" xfId="6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!_ONKORMANYZAT/000_MUNKATERULET_Rendeletek/rendeletek_2021/012_2021_onkormanyzat_koltsegvetes_5_2021_modositasa/012_2021_koltsegvetes_5_2021_modositas_melle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nkormányzat összevont 1"/>
      <sheetName val="Önkormányzat 2"/>
      <sheetName val="Int.összesen 3"/>
      <sheetName val="PH 4"/>
      <sheetName val="Könyvtár 5"/>
      <sheetName val="Családsegítő 6"/>
      <sheetName val="Bölcsőde 7"/>
      <sheetName val="Óvoda 8"/>
      <sheetName val="Tartalék 9"/>
      <sheetName val="Több éves 10"/>
      <sheetName val="Pénzeszköz 11"/>
      <sheetName val="Közvetett 12"/>
      <sheetName val="Ellátottak 13"/>
      <sheetName val="Létszám 14"/>
      <sheetName val="EU projektek 15"/>
      <sheetName val="Működési mérleg 16"/>
      <sheetName val="Felhalmozási mérleg 17"/>
      <sheetName val="Likviditás 18"/>
      <sheetName val="Normatíva 19"/>
      <sheetName val="Beruházás 20"/>
      <sheetName val="AKÜ 20.a"/>
      <sheetName val="Tájékoztató 21"/>
      <sheetName val="Gördülő 22"/>
      <sheetName val="Kötelezettségek 23"/>
      <sheetName val="   "/>
      <sheetName val="  "/>
      <sheetName val="      "/>
      <sheetName val=" "/>
      <sheetName val="     "/>
      <sheetName val="       "/>
    </sheetNames>
    <sheetDataSet>
      <sheetData sheetId="0">
        <row r="8">
          <cell r="F8">
            <v>310160195</v>
          </cell>
        </row>
        <row r="9">
          <cell r="F9">
            <v>264293900</v>
          </cell>
        </row>
        <row r="10">
          <cell r="F10">
            <v>215077516</v>
          </cell>
        </row>
        <row r="11">
          <cell r="F11">
            <v>36308440</v>
          </cell>
        </row>
        <row r="12">
          <cell r="F12">
            <v>0</v>
          </cell>
        </row>
        <row r="13">
          <cell r="F13">
            <v>0</v>
          </cell>
        </row>
        <row r="15">
          <cell r="F15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220230893</v>
          </cell>
        </row>
        <row r="20">
          <cell r="F20">
            <v>0</v>
          </cell>
        </row>
        <row r="21">
          <cell r="F21">
            <v>434314605</v>
          </cell>
        </row>
        <row r="22">
          <cell r="F22">
            <v>434314605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2000000</v>
          </cell>
        </row>
        <row r="28">
          <cell r="F28">
            <v>500000000</v>
          </cell>
        </row>
        <row r="29">
          <cell r="F29">
            <v>495000000</v>
          </cell>
        </row>
        <row r="30">
          <cell r="F30">
            <v>131000000</v>
          </cell>
        </row>
        <row r="31">
          <cell r="F31">
            <v>364000000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5000000</v>
          </cell>
        </row>
        <row r="35">
          <cell r="F35">
            <v>205802973</v>
          </cell>
        </row>
        <row r="36">
          <cell r="F36">
            <v>0</v>
          </cell>
        </row>
        <row r="37">
          <cell r="F37">
            <v>5730000</v>
          </cell>
        </row>
        <row r="38">
          <cell r="F38">
            <v>16000000</v>
          </cell>
        </row>
        <row r="39">
          <cell r="F39">
            <v>129572973</v>
          </cell>
        </row>
        <row r="40">
          <cell r="F40">
            <v>43100000</v>
          </cell>
        </row>
        <row r="41">
          <cell r="F41">
            <v>11000000</v>
          </cell>
        </row>
        <row r="42">
          <cell r="F42">
            <v>0</v>
          </cell>
        </row>
        <row r="43">
          <cell r="F43">
            <v>100000</v>
          </cell>
        </row>
        <row r="44">
          <cell r="F44">
            <v>0</v>
          </cell>
        </row>
        <row r="45">
          <cell r="F45">
            <v>300000</v>
          </cell>
        </row>
        <row r="46">
          <cell r="F46">
            <v>139556646</v>
          </cell>
        </row>
        <row r="47">
          <cell r="F47">
            <v>0</v>
          </cell>
        </row>
        <row r="48">
          <cell r="F48">
            <v>139556646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4000000</v>
          </cell>
        </row>
        <row r="62">
          <cell r="F62">
            <v>2325745168</v>
          </cell>
        </row>
        <row r="63">
          <cell r="F63">
            <v>344804413</v>
          </cell>
        </row>
        <row r="64">
          <cell r="F64">
            <v>344804413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2">
          <cell r="F72">
            <v>1562934665</v>
          </cell>
        </row>
        <row r="73">
          <cell r="F73">
            <v>1562934665</v>
          </cell>
        </row>
        <row r="74">
          <cell r="F74">
            <v>0</v>
          </cell>
        </row>
        <row r="75">
          <cell r="F75">
            <v>33033603</v>
          </cell>
        </row>
        <row r="76">
          <cell r="F76">
            <v>0</v>
          </cell>
        </row>
        <row r="77">
          <cell r="F77">
            <v>33033603</v>
          </cell>
        </row>
        <row r="79">
          <cell r="F79">
            <v>0</v>
          </cell>
        </row>
        <row r="80">
          <cell r="F80">
            <v>0</v>
          </cell>
        </row>
        <row r="84">
          <cell r="F84">
            <v>0</v>
          </cell>
        </row>
        <row r="85">
          <cell r="F85">
            <v>1940772681</v>
          </cell>
        </row>
        <row r="86">
          <cell r="F86">
            <v>4266517849</v>
          </cell>
        </row>
        <row r="95">
          <cell r="F95">
            <v>2412021456</v>
          </cell>
        </row>
        <row r="96">
          <cell r="F96">
            <v>736352779</v>
          </cell>
        </row>
        <row r="97">
          <cell r="F97">
            <v>115927494</v>
          </cell>
        </row>
        <row r="98">
          <cell r="F98">
            <v>743013626</v>
          </cell>
        </row>
        <row r="99">
          <cell r="F99">
            <v>13400000</v>
          </cell>
        </row>
        <row r="100">
          <cell r="F100">
            <v>803327557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595338462</v>
          </cell>
        </row>
        <row r="109">
          <cell r="F109">
            <v>207989095</v>
          </cell>
        </row>
        <row r="110">
          <cell r="F110">
            <v>1805725956</v>
          </cell>
        </row>
        <row r="111">
          <cell r="F111">
            <v>1803005956</v>
          </cell>
        </row>
        <row r="113">
          <cell r="F113">
            <v>2720000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14576758</v>
          </cell>
        </row>
        <row r="126">
          <cell r="F126">
            <v>14576758</v>
          </cell>
        </row>
        <row r="127">
          <cell r="F127">
            <v>4232324170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34193679</v>
          </cell>
        </row>
        <row r="138">
          <cell r="F138">
            <v>0</v>
          </cell>
        </row>
        <row r="139">
          <cell r="F139">
            <v>1160076</v>
          </cell>
        </row>
        <row r="140">
          <cell r="F140">
            <v>33033603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34193679</v>
          </cell>
        </row>
        <row r="148">
          <cell r="F148">
            <v>4266517849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F8">
            <v>310160195</v>
          </cell>
        </row>
        <row r="9">
          <cell r="F9">
            <v>264293900</v>
          </cell>
        </row>
        <row r="10">
          <cell r="F10">
            <v>215077516</v>
          </cell>
        </row>
        <row r="11">
          <cell r="F11">
            <v>36308440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220230893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220230893</v>
          </cell>
        </row>
        <row r="20">
          <cell r="F20">
            <v>0</v>
          </cell>
        </row>
        <row r="21">
          <cell r="F21">
            <v>434314605</v>
          </cell>
        </row>
        <row r="22">
          <cell r="F22">
            <v>434314605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2000000</v>
          </cell>
        </row>
        <row r="28">
          <cell r="F28">
            <v>500000000</v>
          </cell>
        </row>
        <row r="29">
          <cell r="F29">
            <v>495000000</v>
          </cell>
        </row>
        <row r="30">
          <cell r="F30">
            <v>131000000</v>
          </cell>
        </row>
        <row r="31">
          <cell r="F31">
            <v>364000000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5000000</v>
          </cell>
        </row>
        <row r="35">
          <cell r="F35">
            <v>205802973</v>
          </cell>
        </row>
        <row r="36">
          <cell r="F36">
            <v>0</v>
          </cell>
        </row>
        <row r="37">
          <cell r="F37">
            <v>5730000</v>
          </cell>
        </row>
        <row r="38">
          <cell r="F38">
            <v>16000000</v>
          </cell>
        </row>
        <row r="39">
          <cell r="F39">
            <v>129572973</v>
          </cell>
        </row>
        <row r="40">
          <cell r="F40">
            <v>43100000</v>
          </cell>
        </row>
        <row r="41">
          <cell r="F41">
            <v>11000000</v>
          </cell>
        </row>
        <row r="42">
          <cell r="F42">
            <v>0</v>
          </cell>
        </row>
        <row r="43">
          <cell r="F43">
            <v>100000</v>
          </cell>
        </row>
        <row r="44">
          <cell r="F44">
            <v>0</v>
          </cell>
        </row>
        <row r="45">
          <cell r="F45">
            <v>300000</v>
          </cell>
        </row>
        <row r="46">
          <cell r="F46">
            <v>139556646</v>
          </cell>
        </row>
        <row r="47">
          <cell r="F47">
            <v>0</v>
          </cell>
        </row>
        <row r="48">
          <cell r="F48">
            <v>139556646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4000000</v>
          </cell>
        </row>
        <row r="62">
          <cell r="F62">
            <v>2325745168</v>
          </cell>
        </row>
        <row r="63">
          <cell r="F63">
            <v>344804413</v>
          </cell>
        </row>
        <row r="64">
          <cell r="F64">
            <v>344804413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1562934665</v>
          </cell>
        </row>
        <row r="74">
          <cell r="F74">
            <v>0</v>
          </cell>
        </row>
        <row r="75">
          <cell r="F75">
            <v>33033603</v>
          </cell>
        </row>
        <row r="76">
          <cell r="F76">
            <v>0</v>
          </cell>
        </row>
        <row r="77">
          <cell r="F77">
            <v>33033603</v>
          </cell>
        </row>
        <row r="78">
          <cell r="F78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1940772681</v>
          </cell>
        </row>
        <row r="86">
          <cell r="F86">
            <v>4266517849</v>
          </cell>
        </row>
        <row r="92">
          <cell r="F92">
            <v>2412021456</v>
          </cell>
        </row>
        <row r="93">
          <cell r="F93">
            <v>736352779</v>
          </cell>
        </row>
        <row r="94">
          <cell r="F94">
            <v>115927494</v>
          </cell>
        </row>
        <row r="95">
          <cell r="F95">
            <v>743013626</v>
          </cell>
        </row>
        <row r="96">
          <cell r="F96">
            <v>13400000</v>
          </cell>
        </row>
        <row r="97">
          <cell r="F97">
            <v>803327557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595338462</v>
          </cell>
        </row>
        <row r="106">
          <cell r="F106">
            <v>207989095</v>
          </cell>
        </row>
        <row r="107">
          <cell r="F107">
            <v>1805725956</v>
          </cell>
        </row>
        <row r="108">
          <cell r="F108">
            <v>1805725956</v>
          </cell>
        </row>
        <row r="109">
          <cell r="F109">
            <v>1803005956</v>
          </cell>
        </row>
        <row r="110">
          <cell r="F110">
            <v>0</v>
          </cell>
        </row>
        <row r="111">
          <cell r="F111">
            <v>2720000</v>
          </cell>
        </row>
        <row r="112">
          <cell r="F112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14576758</v>
          </cell>
        </row>
        <row r="124">
          <cell r="F124">
            <v>14576758</v>
          </cell>
        </row>
        <row r="125">
          <cell r="F125">
            <v>4232324170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34193679</v>
          </cell>
        </row>
        <row r="137">
          <cell r="F137">
            <v>1160076</v>
          </cell>
        </row>
        <row r="139">
          <cell r="F139">
            <v>0</v>
          </cell>
        </row>
        <row r="145">
          <cell r="F145">
            <v>34193679</v>
          </cell>
        </row>
        <row r="146">
          <cell r="F146">
            <v>4266517849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U168"/>
  <sheetViews>
    <sheetView view="pageBreakPreview" topLeftCell="A105" zoomScale="55" zoomScaleNormal="100" zoomScaleSheetLayoutView="55" workbookViewId="0">
      <selection activeCell="E1" sqref="E1:N1"/>
    </sheetView>
  </sheetViews>
  <sheetFormatPr defaultRowHeight="15.5" x14ac:dyDescent="0.35"/>
  <cols>
    <col min="1" max="1" width="6.1796875" style="311" customWidth="1"/>
    <col min="2" max="2" width="53.54296875" style="311" customWidth="1"/>
    <col min="3" max="3" width="12.1796875" style="334" customWidth="1"/>
    <col min="4" max="4" width="12.26953125" style="334" customWidth="1"/>
    <col min="5" max="5" width="10.54296875" style="311" customWidth="1"/>
    <col min="6" max="6" width="14.453125" style="311" customWidth="1"/>
    <col min="7" max="7" width="11.81640625" style="311" hidden="1" customWidth="1"/>
    <col min="8" max="8" width="11.81640625" style="334" hidden="1" customWidth="1"/>
    <col min="9" max="9" width="11.1796875" style="311" hidden="1" customWidth="1"/>
    <col min="10" max="10" width="12.1796875" style="311" hidden="1" customWidth="1"/>
    <col min="11" max="11" width="12.1796875" style="528" hidden="1" customWidth="1"/>
    <col min="12" max="12" width="10.54296875" style="528" hidden="1" customWidth="1"/>
    <col min="13" max="13" width="10.1796875" style="529" hidden="1" customWidth="1"/>
    <col min="14" max="14" width="12.54296875" style="311" hidden="1" customWidth="1"/>
    <col min="15" max="15" width="0.1796875" style="311" customWidth="1"/>
    <col min="16" max="16" width="0" style="311" hidden="1" customWidth="1"/>
    <col min="17" max="17" width="15.54296875" style="311" hidden="1" customWidth="1"/>
    <col min="18" max="18" width="14.7265625" style="311" hidden="1" customWidth="1"/>
    <col min="19" max="19" width="0" style="311" hidden="1" customWidth="1"/>
    <col min="20" max="21" width="9.1796875" style="311" hidden="1" customWidth="1"/>
    <col min="22" max="28" width="0" style="311" hidden="1" customWidth="1"/>
    <col min="29" max="265" width="9.1796875" style="311"/>
    <col min="266" max="266" width="7.7265625" style="311" customWidth="1"/>
    <col min="267" max="267" width="65" style="311" customWidth="1"/>
    <col min="268" max="270" width="13.26953125" style="311" customWidth="1"/>
    <col min="271" max="271" width="7.7265625" style="311" customWidth="1"/>
    <col min="272" max="521" width="9.1796875" style="311"/>
    <col min="522" max="522" width="7.7265625" style="311" customWidth="1"/>
    <col min="523" max="523" width="65" style="311" customWidth="1"/>
    <col min="524" max="526" width="13.26953125" style="311" customWidth="1"/>
    <col min="527" max="527" width="7.7265625" style="311" customWidth="1"/>
    <col min="528" max="777" width="9.1796875" style="311"/>
    <col min="778" max="778" width="7.7265625" style="311" customWidth="1"/>
    <col min="779" max="779" width="65" style="311" customWidth="1"/>
    <col min="780" max="782" width="13.26953125" style="311" customWidth="1"/>
    <col min="783" max="783" width="7.7265625" style="311" customWidth="1"/>
    <col min="784" max="1033" width="9.1796875" style="311"/>
    <col min="1034" max="1034" width="7.7265625" style="311" customWidth="1"/>
    <col min="1035" max="1035" width="65" style="311" customWidth="1"/>
    <col min="1036" max="1038" width="13.26953125" style="311" customWidth="1"/>
    <col min="1039" max="1039" width="7.7265625" style="311" customWidth="1"/>
    <col min="1040" max="1289" width="9.1796875" style="311"/>
    <col min="1290" max="1290" width="7.7265625" style="311" customWidth="1"/>
    <col min="1291" max="1291" width="65" style="311" customWidth="1"/>
    <col min="1292" max="1294" width="13.26953125" style="311" customWidth="1"/>
    <col min="1295" max="1295" width="7.7265625" style="311" customWidth="1"/>
    <col min="1296" max="1545" width="9.1796875" style="311"/>
    <col min="1546" max="1546" width="7.7265625" style="311" customWidth="1"/>
    <col min="1547" max="1547" width="65" style="311" customWidth="1"/>
    <col min="1548" max="1550" width="13.26953125" style="311" customWidth="1"/>
    <col min="1551" max="1551" width="7.7265625" style="311" customWidth="1"/>
    <col min="1552" max="1801" width="9.1796875" style="311"/>
    <col min="1802" max="1802" width="7.7265625" style="311" customWidth="1"/>
    <col min="1803" max="1803" width="65" style="311" customWidth="1"/>
    <col min="1804" max="1806" width="13.26953125" style="311" customWidth="1"/>
    <col min="1807" max="1807" width="7.7265625" style="311" customWidth="1"/>
    <col min="1808" max="2057" width="9.1796875" style="311"/>
    <col min="2058" max="2058" width="7.7265625" style="311" customWidth="1"/>
    <col min="2059" max="2059" width="65" style="311" customWidth="1"/>
    <col min="2060" max="2062" width="13.26953125" style="311" customWidth="1"/>
    <col min="2063" max="2063" width="7.7265625" style="311" customWidth="1"/>
    <col min="2064" max="2313" width="9.1796875" style="311"/>
    <col min="2314" max="2314" width="7.7265625" style="311" customWidth="1"/>
    <col min="2315" max="2315" width="65" style="311" customWidth="1"/>
    <col min="2316" max="2318" width="13.26953125" style="311" customWidth="1"/>
    <col min="2319" max="2319" width="7.7265625" style="311" customWidth="1"/>
    <col min="2320" max="2569" width="9.1796875" style="311"/>
    <col min="2570" max="2570" width="7.7265625" style="311" customWidth="1"/>
    <col min="2571" max="2571" width="65" style="311" customWidth="1"/>
    <col min="2572" max="2574" width="13.26953125" style="311" customWidth="1"/>
    <col min="2575" max="2575" width="7.7265625" style="311" customWidth="1"/>
    <col min="2576" max="2825" width="9.1796875" style="311"/>
    <col min="2826" max="2826" width="7.7265625" style="311" customWidth="1"/>
    <col min="2827" max="2827" width="65" style="311" customWidth="1"/>
    <col min="2828" max="2830" width="13.26953125" style="311" customWidth="1"/>
    <col min="2831" max="2831" width="7.7265625" style="311" customWidth="1"/>
    <col min="2832" max="3081" width="9.1796875" style="311"/>
    <col min="3082" max="3082" width="7.7265625" style="311" customWidth="1"/>
    <col min="3083" max="3083" width="65" style="311" customWidth="1"/>
    <col min="3084" max="3086" width="13.26953125" style="311" customWidth="1"/>
    <col min="3087" max="3087" width="7.7265625" style="311" customWidth="1"/>
    <col min="3088" max="3337" width="9.1796875" style="311"/>
    <col min="3338" max="3338" width="7.7265625" style="311" customWidth="1"/>
    <col min="3339" max="3339" width="65" style="311" customWidth="1"/>
    <col min="3340" max="3342" width="13.26953125" style="311" customWidth="1"/>
    <col min="3343" max="3343" width="7.7265625" style="311" customWidth="1"/>
    <col min="3344" max="3593" width="9.1796875" style="311"/>
    <col min="3594" max="3594" width="7.7265625" style="311" customWidth="1"/>
    <col min="3595" max="3595" width="65" style="311" customWidth="1"/>
    <col min="3596" max="3598" width="13.26953125" style="311" customWidth="1"/>
    <col min="3599" max="3599" width="7.7265625" style="311" customWidth="1"/>
    <col min="3600" max="3849" width="9.1796875" style="311"/>
    <col min="3850" max="3850" width="7.7265625" style="311" customWidth="1"/>
    <col min="3851" max="3851" width="65" style="311" customWidth="1"/>
    <col min="3852" max="3854" width="13.26953125" style="311" customWidth="1"/>
    <col min="3855" max="3855" width="7.7265625" style="311" customWidth="1"/>
    <col min="3856" max="4105" width="9.1796875" style="311"/>
    <col min="4106" max="4106" width="7.7265625" style="311" customWidth="1"/>
    <col min="4107" max="4107" width="65" style="311" customWidth="1"/>
    <col min="4108" max="4110" width="13.26953125" style="311" customWidth="1"/>
    <col min="4111" max="4111" width="7.7265625" style="311" customWidth="1"/>
    <col min="4112" max="4361" width="9.1796875" style="311"/>
    <col min="4362" max="4362" width="7.7265625" style="311" customWidth="1"/>
    <col min="4363" max="4363" width="65" style="311" customWidth="1"/>
    <col min="4364" max="4366" width="13.26953125" style="311" customWidth="1"/>
    <col min="4367" max="4367" width="7.7265625" style="311" customWidth="1"/>
    <col min="4368" max="4617" width="9.1796875" style="311"/>
    <col min="4618" max="4618" width="7.7265625" style="311" customWidth="1"/>
    <col min="4619" max="4619" width="65" style="311" customWidth="1"/>
    <col min="4620" max="4622" width="13.26953125" style="311" customWidth="1"/>
    <col min="4623" max="4623" width="7.7265625" style="311" customWidth="1"/>
    <col min="4624" max="4873" width="9.1796875" style="311"/>
    <col min="4874" max="4874" width="7.7265625" style="311" customWidth="1"/>
    <col min="4875" max="4875" width="65" style="311" customWidth="1"/>
    <col min="4876" max="4878" width="13.26953125" style="311" customWidth="1"/>
    <col min="4879" max="4879" width="7.7265625" style="311" customWidth="1"/>
    <col min="4880" max="5129" width="9.1796875" style="311"/>
    <col min="5130" max="5130" width="7.7265625" style="311" customWidth="1"/>
    <col min="5131" max="5131" width="65" style="311" customWidth="1"/>
    <col min="5132" max="5134" width="13.26953125" style="311" customWidth="1"/>
    <col min="5135" max="5135" width="7.7265625" style="311" customWidth="1"/>
    <col min="5136" max="5385" width="9.1796875" style="311"/>
    <col min="5386" max="5386" width="7.7265625" style="311" customWidth="1"/>
    <col min="5387" max="5387" width="65" style="311" customWidth="1"/>
    <col min="5388" max="5390" width="13.26953125" style="311" customWidth="1"/>
    <col min="5391" max="5391" width="7.7265625" style="311" customWidth="1"/>
    <col min="5392" max="5641" width="9.1796875" style="311"/>
    <col min="5642" max="5642" width="7.7265625" style="311" customWidth="1"/>
    <col min="5643" max="5643" width="65" style="311" customWidth="1"/>
    <col min="5644" max="5646" width="13.26953125" style="311" customWidth="1"/>
    <col min="5647" max="5647" width="7.7265625" style="311" customWidth="1"/>
    <col min="5648" max="5897" width="9.1796875" style="311"/>
    <col min="5898" max="5898" width="7.7265625" style="311" customWidth="1"/>
    <col min="5899" max="5899" width="65" style="311" customWidth="1"/>
    <col min="5900" max="5902" width="13.26953125" style="311" customWidth="1"/>
    <col min="5903" max="5903" width="7.7265625" style="311" customWidth="1"/>
    <col min="5904" max="6153" width="9.1796875" style="311"/>
    <col min="6154" max="6154" width="7.7265625" style="311" customWidth="1"/>
    <col min="6155" max="6155" width="65" style="311" customWidth="1"/>
    <col min="6156" max="6158" width="13.26953125" style="311" customWidth="1"/>
    <col min="6159" max="6159" width="7.7265625" style="311" customWidth="1"/>
    <col min="6160" max="6409" width="9.1796875" style="311"/>
    <col min="6410" max="6410" width="7.7265625" style="311" customWidth="1"/>
    <col min="6411" max="6411" width="65" style="311" customWidth="1"/>
    <col min="6412" max="6414" width="13.26953125" style="311" customWidth="1"/>
    <col min="6415" max="6415" width="7.7265625" style="311" customWidth="1"/>
    <col min="6416" max="6665" width="9.1796875" style="311"/>
    <col min="6666" max="6666" width="7.7265625" style="311" customWidth="1"/>
    <col min="6667" max="6667" width="65" style="311" customWidth="1"/>
    <col min="6668" max="6670" width="13.26953125" style="311" customWidth="1"/>
    <col min="6671" max="6671" width="7.7265625" style="311" customWidth="1"/>
    <col min="6672" max="6921" width="9.1796875" style="311"/>
    <col min="6922" max="6922" width="7.7265625" style="311" customWidth="1"/>
    <col min="6923" max="6923" width="65" style="311" customWidth="1"/>
    <col min="6924" max="6926" width="13.26953125" style="311" customWidth="1"/>
    <col min="6927" max="6927" width="7.7265625" style="311" customWidth="1"/>
    <col min="6928" max="7177" width="9.1796875" style="311"/>
    <col min="7178" max="7178" width="7.7265625" style="311" customWidth="1"/>
    <col min="7179" max="7179" width="65" style="311" customWidth="1"/>
    <col min="7180" max="7182" width="13.26953125" style="311" customWidth="1"/>
    <col min="7183" max="7183" width="7.7265625" style="311" customWidth="1"/>
    <col min="7184" max="7433" width="9.1796875" style="311"/>
    <col min="7434" max="7434" width="7.7265625" style="311" customWidth="1"/>
    <col min="7435" max="7435" width="65" style="311" customWidth="1"/>
    <col min="7436" max="7438" width="13.26953125" style="311" customWidth="1"/>
    <col min="7439" max="7439" width="7.7265625" style="311" customWidth="1"/>
    <col min="7440" max="7689" width="9.1796875" style="311"/>
    <col min="7690" max="7690" width="7.7265625" style="311" customWidth="1"/>
    <col min="7691" max="7691" width="65" style="311" customWidth="1"/>
    <col min="7692" max="7694" width="13.26953125" style="311" customWidth="1"/>
    <col min="7695" max="7695" width="7.7265625" style="311" customWidth="1"/>
    <col min="7696" max="7945" width="9.1796875" style="311"/>
    <col min="7946" max="7946" width="7.7265625" style="311" customWidth="1"/>
    <col min="7947" max="7947" width="65" style="311" customWidth="1"/>
    <col min="7948" max="7950" width="13.26953125" style="311" customWidth="1"/>
    <col min="7951" max="7951" width="7.7265625" style="311" customWidth="1"/>
    <col min="7952" max="8201" width="9.1796875" style="311"/>
    <col min="8202" max="8202" width="7.7265625" style="311" customWidth="1"/>
    <col min="8203" max="8203" width="65" style="311" customWidth="1"/>
    <col min="8204" max="8206" width="13.26953125" style="311" customWidth="1"/>
    <col min="8207" max="8207" width="7.7265625" style="311" customWidth="1"/>
    <col min="8208" max="8457" width="9.1796875" style="311"/>
    <col min="8458" max="8458" width="7.7265625" style="311" customWidth="1"/>
    <col min="8459" max="8459" width="65" style="311" customWidth="1"/>
    <col min="8460" max="8462" width="13.26953125" style="311" customWidth="1"/>
    <col min="8463" max="8463" width="7.7265625" style="311" customWidth="1"/>
    <col min="8464" max="8713" width="9.1796875" style="311"/>
    <col min="8714" max="8714" width="7.7265625" style="311" customWidth="1"/>
    <col min="8715" max="8715" width="65" style="311" customWidth="1"/>
    <col min="8716" max="8718" width="13.26953125" style="311" customWidth="1"/>
    <col min="8719" max="8719" width="7.7265625" style="311" customWidth="1"/>
    <col min="8720" max="8969" width="9.1796875" style="311"/>
    <col min="8970" max="8970" width="7.7265625" style="311" customWidth="1"/>
    <col min="8971" max="8971" width="65" style="311" customWidth="1"/>
    <col min="8972" max="8974" width="13.26953125" style="311" customWidth="1"/>
    <col min="8975" max="8975" width="7.7265625" style="311" customWidth="1"/>
    <col min="8976" max="9225" width="9.1796875" style="311"/>
    <col min="9226" max="9226" width="7.7265625" style="311" customWidth="1"/>
    <col min="9227" max="9227" width="65" style="311" customWidth="1"/>
    <col min="9228" max="9230" width="13.26953125" style="311" customWidth="1"/>
    <col min="9231" max="9231" width="7.7265625" style="311" customWidth="1"/>
    <col min="9232" max="9481" width="9.1796875" style="311"/>
    <col min="9482" max="9482" width="7.7265625" style="311" customWidth="1"/>
    <col min="9483" max="9483" width="65" style="311" customWidth="1"/>
    <col min="9484" max="9486" width="13.26953125" style="311" customWidth="1"/>
    <col min="9487" max="9487" width="7.7265625" style="311" customWidth="1"/>
    <col min="9488" max="9737" width="9.1796875" style="311"/>
    <col min="9738" max="9738" width="7.7265625" style="311" customWidth="1"/>
    <col min="9739" max="9739" width="65" style="311" customWidth="1"/>
    <col min="9740" max="9742" width="13.26953125" style="311" customWidth="1"/>
    <col min="9743" max="9743" width="7.7265625" style="311" customWidth="1"/>
    <col min="9744" max="9993" width="9.1796875" style="311"/>
    <col min="9994" max="9994" width="7.7265625" style="311" customWidth="1"/>
    <col min="9995" max="9995" width="65" style="311" customWidth="1"/>
    <col min="9996" max="9998" width="13.26953125" style="311" customWidth="1"/>
    <col min="9999" max="9999" width="7.7265625" style="311" customWidth="1"/>
    <col min="10000" max="10249" width="9.1796875" style="311"/>
    <col min="10250" max="10250" width="7.7265625" style="311" customWidth="1"/>
    <col min="10251" max="10251" width="65" style="311" customWidth="1"/>
    <col min="10252" max="10254" width="13.26953125" style="311" customWidth="1"/>
    <col min="10255" max="10255" width="7.7265625" style="311" customWidth="1"/>
    <col min="10256" max="10505" width="9.1796875" style="311"/>
    <col min="10506" max="10506" width="7.7265625" style="311" customWidth="1"/>
    <col min="10507" max="10507" width="65" style="311" customWidth="1"/>
    <col min="10508" max="10510" width="13.26953125" style="311" customWidth="1"/>
    <col min="10511" max="10511" width="7.7265625" style="311" customWidth="1"/>
    <col min="10512" max="10761" width="9.1796875" style="311"/>
    <col min="10762" max="10762" width="7.7265625" style="311" customWidth="1"/>
    <col min="10763" max="10763" width="65" style="311" customWidth="1"/>
    <col min="10764" max="10766" width="13.26953125" style="311" customWidth="1"/>
    <col min="10767" max="10767" width="7.7265625" style="311" customWidth="1"/>
    <col min="10768" max="11017" width="9.1796875" style="311"/>
    <col min="11018" max="11018" width="7.7265625" style="311" customWidth="1"/>
    <col min="11019" max="11019" width="65" style="311" customWidth="1"/>
    <col min="11020" max="11022" width="13.26953125" style="311" customWidth="1"/>
    <col min="11023" max="11023" width="7.7265625" style="311" customWidth="1"/>
    <col min="11024" max="11273" width="9.1796875" style="311"/>
    <col min="11274" max="11274" width="7.7265625" style="311" customWidth="1"/>
    <col min="11275" max="11275" width="65" style="311" customWidth="1"/>
    <col min="11276" max="11278" width="13.26953125" style="311" customWidth="1"/>
    <col min="11279" max="11279" width="7.7265625" style="311" customWidth="1"/>
    <col min="11280" max="11529" width="9.1796875" style="311"/>
    <col min="11530" max="11530" width="7.7265625" style="311" customWidth="1"/>
    <col min="11531" max="11531" width="65" style="311" customWidth="1"/>
    <col min="11532" max="11534" width="13.26953125" style="311" customWidth="1"/>
    <col min="11535" max="11535" width="7.7265625" style="311" customWidth="1"/>
    <col min="11536" max="11785" width="9.1796875" style="311"/>
    <col min="11786" max="11786" width="7.7265625" style="311" customWidth="1"/>
    <col min="11787" max="11787" width="65" style="311" customWidth="1"/>
    <col min="11788" max="11790" width="13.26953125" style="311" customWidth="1"/>
    <col min="11791" max="11791" width="7.7265625" style="311" customWidth="1"/>
    <col min="11792" max="12041" width="9.1796875" style="311"/>
    <col min="12042" max="12042" width="7.7265625" style="311" customWidth="1"/>
    <col min="12043" max="12043" width="65" style="311" customWidth="1"/>
    <col min="12044" max="12046" width="13.26953125" style="311" customWidth="1"/>
    <col min="12047" max="12047" width="7.7265625" style="311" customWidth="1"/>
    <col min="12048" max="12297" width="9.1796875" style="311"/>
    <col min="12298" max="12298" width="7.7265625" style="311" customWidth="1"/>
    <col min="12299" max="12299" width="65" style="311" customWidth="1"/>
    <col min="12300" max="12302" width="13.26953125" style="311" customWidth="1"/>
    <col min="12303" max="12303" width="7.7265625" style="311" customWidth="1"/>
    <col min="12304" max="12553" width="9.1796875" style="311"/>
    <col min="12554" max="12554" width="7.7265625" style="311" customWidth="1"/>
    <col min="12555" max="12555" width="65" style="311" customWidth="1"/>
    <col min="12556" max="12558" width="13.26953125" style="311" customWidth="1"/>
    <col min="12559" max="12559" width="7.7265625" style="311" customWidth="1"/>
    <col min="12560" max="12809" width="9.1796875" style="311"/>
    <col min="12810" max="12810" width="7.7265625" style="311" customWidth="1"/>
    <col min="12811" max="12811" width="65" style="311" customWidth="1"/>
    <col min="12812" max="12814" width="13.26953125" style="311" customWidth="1"/>
    <col min="12815" max="12815" width="7.7265625" style="311" customWidth="1"/>
    <col min="12816" max="13065" width="9.1796875" style="311"/>
    <col min="13066" max="13066" width="7.7265625" style="311" customWidth="1"/>
    <col min="13067" max="13067" width="65" style="311" customWidth="1"/>
    <col min="13068" max="13070" width="13.26953125" style="311" customWidth="1"/>
    <col min="13071" max="13071" width="7.7265625" style="311" customWidth="1"/>
    <col min="13072" max="13321" width="9.1796875" style="311"/>
    <col min="13322" max="13322" width="7.7265625" style="311" customWidth="1"/>
    <col min="13323" max="13323" width="65" style="311" customWidth="1"/>
    <col min="13324" max="13326" width="13.26953125" style="311" customWidth="1"/>
    <col min="13327" max="13327" width="7.7265625" style="311" customWidth="1"/>
    <col min="13328" max="13577" width="9.1796875" style="311"/>
    <col min="13578" max="13578" width="7.7265625" style="311" customWidth="1"/>
    <col min="13579" max="13579" width="65" style="311" customWidth="1"/>
    <col min="13580" max="13582" width="13.26953125" style="311" customWidth="1"/>
    <col min="13583" max="13583" width="7.7265625" style="311" customWidth="1"/>
    <col min="13584" max="13833" width="9.1796875" style="311"/>
    <col min="13834" max="13834" width="7.7265625" style="311" customWidth="1"/>
    <col min="13835" max="13835" width="65" style="311" customWidth="1"/>
    <col min="13836" max="13838" width="13.26953125" style="311" customWidth="1"/>
    <col min="13839" max="13839" width="7.7265625" style="311" customWidth="1"/>
    <col min="13840" max="14089" width="9.1796875" style="311"/>
    <col min="14090" max="14090" width="7.7265625" style="311" customWidth="1"/>
    <col min="14091" max="14091" width="65" style="311" customWidth="1"/>
    <col min="14092" max="14094" width="13.26953125" style="311" customWidth="1"/>
    <col min="14095" max="14095" width="7.7265625" style="311" customWidth="1"/>
    <col min="14096" max="14345" width="9.1796875" style="311"/>
    <col min="14346" max="14346" width="7.7265625" style="311" customWidth="1"/>
    <col min="14347" max="14347" width="65" style="311" customWidth="1"/>
    <col min="14348" max="14350" width="13.26953125" style="311" customWidth="1"/>
    <col min="14351" max="14351" width="7.7265625" style="311" customWidth="1"/>
    <col min="14352" max="14601" width="9.1796875" style="311"/>
    <col min="14602" max="14602" width="7.7265625" style="311" customWidth="1"/>
    <col min="14603" max="14603" width="65" style="311" customWidth="1"/>
    <col min="14604" max="14606" width="13.26953125" style="311" customWidth="1"/>
    <col min="14607" max="14607" width="7.7265625" style="311" customWidth="1"/>
    <col min="14608" max="14857" width="9.1796875" style="311"/>
    <col min="14858" max="14858" width="7.7265625" style="311" customWidth="1"/>
    <col min="14859" max="14859" width="65" style="311" customWidth="1"/>
    <col min="14860" max="14862" width="13.26953125" style="311" customWidth="1"/>
    <col min="14863" max="14863" width="7.7265625" style="311" customWidth="1"/>
    <col min="14864" max="15113" width="9.1796875" style="311"/>
    <col min="15114" max="15114" width="7.7265625" style="311" customWidth="1"/>
    <col min="15115" max="15115" width="65" style="311" customWidth="1"/>
    <col min="15116" max="15118" width="13.26953125" style="311" customWidth="1"/>
    <col min="15119" max="15119" width="7.7265625" style="311" customWidth="1"/>
    <col min="15120" max="15369" width="9.1796875" style="311"/>
    <col min="15370" max="15370" width="7.7265625" style="311" customWidth="1"/>
    <col min="15371" max="15371" width="65" style="311" customWidth="1"/>
    <col min="15372" max="15374" width="13.26953125" style="311" customWidth="1"/>
    <col min="15375" max="15375" width="7.7265625" style="311" customWidth="1"/>
    <col min="15376" max="15625" width="9.1796875" style="311"/>
    <col min="15626" max="15626" width="7.7265625" style="311" customWidth="1"/>
    <col min="15627" max="15627" width="65" style="311" customWidth="1"/>
    <col min="15628" max="15630" width="13.26953125" style="311" customWidth="1"/>
    <col min="15631" max="15631" width="7.7265625" style="311" customWidth="1"/>
    <col min="15632" max="15881" width="9.1796875" style="311"/>
    <col min="15882" max="15882" width="7.7265625" style="311" customWidth="1"/>
    <col min="15883" max="15883" width="65" style="311" customWidth="1"/>
    <col min="15884" max="15886" width="13.26953125" style="311" customWidth="1"/>
    <col min="15887" max="15887" width="7.7265625" style="311" customWidth="1"/>
    <col min="15888" max="16137" width="9.1796875" style="311"/>
    <col min="16138" max="16138" width="7.7265625" style="311" customWidth="1"/>
    <col min="16139" max="16139" width="65" style="311" customWidth="1"/>
    <col min="16140" max="16142" width="13.26953125" style="311" customWidth="1"/>
    <col min="16143" max="16143" width="7.7265625" style="311" customWidth="1"/>
    <col min="16144" max="16384" width="9.1796875" style="311"/>
  </cols>
  <sheetData>
    <row r="1" spans="1:15" ht="36.75" customHeight="1" x14ac:dyDescent="0.35">
      <c r="A1" s="642" t="s">
        <v>842</v>
      </c>
      <c r="B1" s="642"/>
      <c r="C1" s="642"/>
      <c r="D1" s="642"/>
      <c r="E1" s="643" t="s">
        <v>912</v>
      </c>
      <c r="F1" s="643"/>
      <c r="G1" s="643"/>
      <c r="H1" s="643"/>
      <c r="I1" s="643"/>
      <c r="J1" s="643"/>
      <c r="K1" s="643"/>
      <c r="L1" s="643"/>
      <c r="M1" s="643"/>
      <c r="N1" s="643"/>
    </row>
    <row r="2" spans="1:15" ht="16" customHeight="1" x14ac:dyDescent="0.35">
      <c r="A2" s="646" t="s">
        <v>0</v>
      </c>
      <c r="B2" s="646"/>
      <c r="C2" s="646"/>
      <c r="D2" s="646"/>
      <c r="E2" s="646"/>
      <c r="F2" s="646"/>
      <c r="G2" s="521"/>
      <c r="H2" s="521"/>
      <c r="I2" s="521"/>
      <c r="J2" s="521"/>
      <c r="K2" s="521"/>
      <c r="L2" s="521"/>
      <c r="M2" s="521"/>
      <c r="N2" s="521"/>
      <c r="O2" s="521"/>
    </row>
    <row r="3" spans="1:15" ht="16" customHeight="1" thickBot="1" x14ac:dyDescent="0.4">
      <c r="C3" s="312"/>
      <c r="D3" s="312"/>
      <c r="E3" s="494"/>
      <c r="F3" s="568" t="s">
        <v>652</v>
      </c>
      <c r="G3" s="567"/>
      <c r="H3" s="567"/>
      <c r="I3" s="567"/>
      <c r="J3" s="567" t="s">
        <v>652</v>
      </c>
      <c r="K3" s="567"/>
      <c r="L3" s="567"/>
      <c r="M3" s="567"/>
      <c r="N3" s="567"/>
      <c r="O3" s="567" t="s">
        <v>566</v>
      </c>
    </row>
    <row r="4" spans="1:15" s="315" customFormat="1" ht="16" customHeight="1" x14ac:dyDescent="0.25">
      <c r="A4" s="650" t="s">
        <v>2</v>
      </c>
      <c r="B4" s="650" t="s">
        <v>3</v>
      </c>
      <c r="C4" s="647" t="s">
        <v>843</v>
      </c>
      <c r="D4" s="647"/>
      <c r="E4" s="647"/>
      <c r="F4" s="647"/>
      <c r="G4" s="647" t="s">
        <v>801</v>
      </c>
      <c r="H4" s="647"/>
      <c r="I4" s="647"/>
      <c r="J4" s="647"/>
      <c r="K4" s="647" t="s">
        <v>558</v>
      </c>
      <c r="L4" s="647"/>
      <c r="M4" s="647"/>
      <c r="N4" s="647"/>
      <c r="O4" s="644" t="s">
        <v>559</v>
      </c>
    </row>
    <row r="5" spans="1:15" s="315" customFormat="1" ht="27.75" customHeight="1" thickBot="1" x14ac:dyDescent="0.3">
      <c r="A5" s="650"/>
      <c r="B5" s="650"/>
      <c r="C5" s="275" t="s">
        <v>241</v>
      </c>
      <c r="D5" s="275" t="s">
        <v>242</v>
      </c>
      <c r="E5" s="275" t="s">
        <v>243</v>
      </c>
      <c r="F5" s="514" t="s">
        <v>244</v>
      </c>
      <c r="G5" s="275" t="s">
        <v>241</v>
      </c>
      <c r="H5" s="275" t="s">
        <v>242</v>
      </c>
      <c r="I5" s="275" t="s">
        <v>243</v>
      </c>
      <c r="J5" s="514" t="s">
        <v>244</v>
      </c>
      <c r="K5" s="647"/>
      <c r="L5" s="647"/>
      <c r="M5" s="647"/>
      <c r="N5" s="647"/>
      <c r="O5" s="645"/>
    </row>
    <row r="6" spans="1:15" s="315" customFormat="1" ht="12" customHeight="1" thickBot="1" x14ac:dyDescent="0.3">
      <c r="A6" s="514">
        <v>1</v>
      </c>
      <c r="B6" s="514">
        <v>2</v>
      </c>
      <c r="C6" s="514">
        <v>3</v>
      </c>
      <c r="D6" s="514">
        <v>4</v>
      </c>
      <c r="E6" s="514">
        <v>5</v>
      </c>
      <c r="F6" s="514">
        <v>3</v>
      </c>
      <c r="G6" s="514">
        <v>7</v>
      </c>
      <c r="H6" s="514">
        <v>8</v>
      </c>
      <c r="I6" s="514">
        <v>9</v>
      </c>
      <c r="J6" s="514">
        <v>4</v>
      </c>
      <c r="K6" s="530">
        <v>11</v>
      </c>
      <c r="L6" s="530">
        <v>12</v>
      </c>
      <c r="M6" s="530">
        <v>13</v>
      </c>
      <c r="N6" s="524">
        <v>5</v>
      </c>
      <c r="O6" s="526">
        <v>6</v>
      </c>
    </row>
    <row r="7" spans="1:15" s="318" customFormat="1" ht="13.5" customHeight="1" thickBot="1" x14ac:dyDescent="0.35">
      <c r="A7" s="337" t="s">
        <v>4</v>
      </c>
      <c r="B7" s="279" t="s">
        <v>622</v>
      </c>
      <c r="C7" s="280">
        <f>+C8+C9+C10+C11+C12+C13</f>
        <v>825840051</v>
      </c>
      <c r="D7" s="280">
        <f t="shared" ref="D7:E7" si="0">+D8+D9+D10+D11+D12+D13</f>
        <v>0</v>
      </c>
      <c r="E7" s="280">
        <f t="shared" si="0"/>
        <v>0</v>
      </c>
      <c r="F7" s="280">
        <f>F8+F9+F10+F11+F12+F13</f>
        <v>825840051</v>
      </c>
      <c r="G7" s="280">
        <f t="shared" ref="G7:M7" si="1">G8+G9+G10+G11+G12+G13</f>
        <v>0</v>
      </c>
      <c r="H7" s="280">
        <f t="shared" si="1"/>
        <v>0</v>
      </c>
      <c r="I7" s="280"/>
      <c r="J7" s="280">
        <f>+J8+J9+J10+J11</f>
        <v>0</v>
      </c>
      <c r="K7" s="531" t="e">
        <f t="shared" si="1"/>
        <v>#REF!</v>
      </c>
      <c r="L7" s="531" t="e">
        <f t="shared" si="1"/>
        <v>#DIV/0!</v>
      </c>
      <c r="M7" s="531">
        <f t="shared" si="1"/>
        <v>0</v>
      </c>
      <c r="N7" s="280" t="e">
        <f>N8+N9+N10+N11+N12+N13</f>
        <v>#REF!</v>
      </c>
      <c r="O7" s="317" t="e">
        <f>+N7/J7</f>
        <v>#REF!</v>
      </c>
    </row>
    <row r="8" spans="1:15" s="318" customFormat="1" ht="12" customHeight="1" x14ac:dyDescent="0.3">
      <c r="A8" s="338" t="s">
        <v>6</v>
      </c>
      <c r="B8" s="283" t="s">
        <v>7</v>
      </c>
      <c r="C8" s="284">
        <f>+'Önkormányzat 2'!C11+'Int.összesen 3'!C11</f>
        <v>310160195</v>
      </c>
      <c r="D8" s="284">
        <f>+'Önkormányzat 2'!D11+'Int.összesen 3'!D11</f>
        <v>0</v>
      </c>
      <c r="E8" s="284">
        <f>+'Önkormányzat 2'!E11+'Int.összesen 3'!E11</f>
        <v>0</v>
      </c>
      <c r="F8" s="284">
        <f>+'Önkormányzat 2'!F11+'Int.összesen 3'!F11</f>
        <v>310160195</v>
      </c>
      <c r="G8" s="284"/>
      <c r="H8" s="284"/>
      <c r="I8" s="284"/>
      <c r="J8" s="280">
        <f>+'Önkormányzat 2'!G11</f>
        <v>0</v>
      </c>
      <c r="K8" s="532" t="e">
        <f>+'Önkormányzat 2'!H11+'Int.összesen 3'!H11</f>
        <v>#REF!</v>
      </c>
      <c r="L8" s="532" t="e">
        <f>+'Önkormányzat 2'!I11+'Int.összesen 3'!I11</f>
        <v>#DIV/0!</v>
      </c>
      <c r="M8" s="532">
        <f>+'Önkormányzat 2'!J11+'Int.összesen 3'!J11</f>
        <v>0</v>
      </c>
      <c r="N8" s="284" t="e">
        <f>+'Önkormányzat 2'!H11+'Int.összesen 3'!H11</f>
        <v>#REF!</v>
      </c>
      <c r="O8" s="320" t="e">
        <f>+N8/J8</f>
        <v>#REF!</v>
      </c>
    </row>
    <row r="9" spans="1:15" s="318" customFormat="1" ht="12" customHeight="1" x14ac:dyDescent="0.3">
      <c r="A9" s="338" t="s">
        <v>8</v>
      </c>
      <c r="B9" s="283" t="s">
        <v>9</v>
      </c>
      <c r="C9" s="284">
        <f>+'Önkormányzat 2'!C12+'Int.összesen 3'!C12</f>
        <v>264293900</v>
      </c>
      <c r="D9" s="284">
        <f>+'Önkormányzat 2'!D12+'Int.összesen 3'!D12</f>
        <v>0</v>
      </c>
      <c r="E9" s="284">
        <f>+'Önkormányzat 2'!E12+'Int.összesen 3'!E12</f>
        <v>0</v>
      </c>
      <c r="F9" s="284">
        <f>+'Önkormányzat 2'!F12+'Int.összesen 3'!F12</f>
        <v>264293900</v>
      </c>
      <c r="G9" s="284"/>
      <c r="H9" s="284"/>
      <c r="I9" s="284"/>
      <c r="J9" s="280">
        <f>+'Önkormányzat 2'!G12</f>
        <v>0</v>
      </c>
      <c r="K9" s="532" t="e">
        <f>+'Önkormányzat 2'!H12+'Int.összesen 3'!H12</f>
        <v>#REF!</v>
      </c>
      <c r="L9" s="532" t="e">
        <f>+'Önkormányzat 2'!I12+'Int.összesen 3'!I12</f>
        <v>#DIV/0!</v>
      </c>
      <c r="M9" s="532">
        <f>+'Önkormányzat 2'!J12+'Int.összesen 3'!J12</f>
        <v>0</v>
      </c>
      <c r="N9" s="284" t="e">
        <f>+'Önkormányzat 2'!H12+'Int.összesen 3'!H12</f>
        <v>#REF!</v>
      </c>
      <c r="O9" s="320" t="e">
        <f>+N9/J9</f>
        <v>#REF!</v>
      </c>
    </row>
    <row r="10" spans="1:15" s="318" customFormat="1" ht="12" customHeight="1" x14ac:dyDescent="0.3">
      <c r="A10" s="338" t="s">
        <v>10</v>
      </c>
      <c r="B10" s="283" t="s">
        <v>11</v>
      </c>
      <c r="C10" s="284">
        <f>+'Önkormányzat 2'!C13+'Int.összesen 3'!C13</f>
        <v>215077516</v>
      </c>
      <c r="D10" s="284">
        <f>+'Önkormányzat 2'!D13+'Int.összesen 3'!D13</f>
        <v>0</v>
      </c>
      <c r="E10" s="284">
        <f>+'Önkormányzat 2'!E13+'Int.összesen 3'!E13</f>
        <v>0</v>
      </c>
      <c r="F10" s="284">
        <f>+'Önkormányzat 2'!F13+'Int.összesen 3'!F13</f>
        <v>215077516</v>
      </c>
      <c r="G10" s="284"/>
      <c r="H10" s="284"/>
      <c r="I10" s="284"/>
      <c r="J10" s="280">
        <f>+'Önkormányzat 2'!G13</f>
        <v>0</v>
      </c>
      <c r="K10" s="532" t="e">
        <f>+'Önkormányzat 2'!H13+'Int.összesen 3'!H13</f>
        <v>#REF!</v>
      </c>
      <c r="L10" s="532" t="e">
        <f>+'Önkormányzat 2'!I13+'Int.összesen 3'!I13</f>
        <v>#DIV/0!</v>
      </c>
      <c r="M10" s="532">
        <f>+'Önkormányzat 2'!J13+'Int.összesen 3'!J13</f>
        <v>0</v>
      </c>
      <c r="N10" s="284" t="e">
        <f>+'Önkormányzat 2'!H13+'Int.összesen 3'!H13</f>
        <v>#REF!</v>
      </c>
      <c r="O10" s="320" t="e">
        <f t="shared" ref="O10:O11" si="2">+N10/J10</f>
        <v>#REF!</v>
      </c>
    </row>
    <row r="11" spans="1:15" s="318" customFormat="1" ht="12" customHeight="1" x14ac:dyDescent="0.3">
      <c r="A11" s="338" t="s">
        <v>12</v>
      </c>
      <c r="B11" s="283" t="s">
        <v>13</v>
      </c>
      <c r="C11" s="284">
        <f>+'Önkormányzat 2'!C14+'Int.összesen 3'!C14</f>
        <v>36308440</v>
      </c>
      <c r="D11" s="284">
        <f>+'Önkormányzat 2'!D14+'Int.összesen 3'!D14</f>
        <v>0</v>
      </c>
      <c r="E11" s="284">
        <f>+'Önkormányzat 2'!E14+'Int.összesen 3'!E14</f>
        <v>0</v>
      </c>
      <c r="F11" s="284">
        <f>+'Önkormányzat 2'!F14+'Int.összesen 3'!F14</f>
        <v>36308440</v>
      </c>
      <c r="G11" s="284"/>
      <c r="H11" s="284"/>
      <c r="I11" s="284"/>
      <c r="J11" s="280">
        <f>+'Önkormányzat 2'!G14</f>
        <v>0</v>
      </c>
      <c r="K11" s="532" t="e">
        <f>+'Önkormányzat 2'!H14+'Int.összesen 3'!H14</f>
        <v>#REF!</v>
      </c>
      <c r="L11" s="532" t="e">
        <f>+'Önkormányzat 2'!I14+'Int.összesen 3'!I14</f>
        <v>#DIV/0!</v>
      </c>
      <c r="M11" s="532">
        <f>+'Önkormányzat 2'!J14+'Int.összesen 3'!J14</f>
        <v>0</v>
      </c>
      <c r="N11" s="284" t="e">
        <f>+'Önkormányzat 2'!H14+'Int.összesen 3'!H14</f>
        <v>#REF!</v>
      </c>
      <c r="O11" s="320" t="e">
        <f t="shared" si="2"/>
        <v>#REF!</v>
      </c>
    </row>
    <row r="12" spans="1:15" s="318" customFormat="1" ht="12" customHeight="1" x14ac:dyDescent="0.3">
      <c r="A12" s="338" t="s">
        <v>14</v>
      </c>
      <c r="B12" s="283" t="s">
        <v>15</v>
      </c>
      <c r="C12" s="284">
        <f>+'Önkormányzat 2'!C15+'Int.összesen 3'!C15</f>
        <v>0</v>
      </c>
      <c r="D12" s="284">
        <f>+'Önkormányzat 2'!D15+'Int.összesen 3'!D15</f>
        <v>0</v>
      </c>
      <c r="E12" s="284">
        <f>+'Önkormányzat 2'!E15+'Int.összesen 3'!E15</f>
        <v>0</v>
      </c>
      <c r="F12" s="284">
        <f>+'Önkormányzat 2'!F15+'Int.összesen 3'!F15</f>
        <v>0</v>
      </c>
      <c r="G12" s="284"/>
      <c r="H12" s="284"/>
      <c r="I12" s="284"/>
      <c r="J12" s="280">
        <f>+'Önkormányzat 2'!G15</f>
        <v>0</v>
      </c>
      <c r="K12" s="532" t="e">
        <f>+'Önkormányzat 2'!H15+'Int.összesen 3'!H15</f>
        <v>#REF!</v>
      </c>
      <c r="L12" s="532" t="e">
        <f>+'Önkormányzat 2'!I15+'Int.összesen 3'!I15</f>
        <v>#REF!</v>
      </c>
      <c r="M12" s="532">
        <f>+'Önkormányzat 2'!J15+'Int.összesen 3'!J15</f>
        <v>0</v>
      </c>
      <c r="N12" s="284" t="e">
        <f>+'Önkormányzat 2'!H15+'Int.összesen 3'!H15</f>
        <v>#REF!</v>
      </c>
      <c r="O12" s="320" t="e">
        <f>+N12/J12</f>
        <v>#REF!</v>
      </c>
    </row>
    <row r="13" spans="1:15" s="318" customFormat="1" ht="12" customHeight="1" thickBot="1" x14ac:dyDescent="0.35">
      <c r="A13" s="338" t="s">
        <v>16</v>
      </c>
      <c r="B13" s="283" t="s">
        <v>17</v>
      </c>
      <c r="C13" s="284">
        <f>+'Önkormányzat 2'!C16+'Int.összesen 3'!C16</f>
        <v>0</v>
      </c>
      <c r="D13" s="284">
        <f>+'Önkormányzat 2'!D16+'Int.összesen 3'!D16</f>
        <v>0</v>
      </c>
      <c r="E13" s="284">
        <f>+'Önkormányzat 2'!E16+'Int.összesen 3'!E16</f>
        <v>0</v>
      </c>
      <c r="F13" s="284">
        <f>+'Önkormányzat 2'!F16+'Int.összesen 3'!F16</f>
        <v>0</v>
      </c>
      <c r="G13" s="284"/>
      <c r="H13" s="284"/>
      <c r="I13" s="284"/>
      <c r="J13" s="280">
        <f>+'Önkormányzat 2'!G16</f>
        <v>0</v>
      </c>
      <c r="K13" s="532" t="e">
        <f>+'Önkormányzat 2'!H16+'Int.összesen 3'!H16</f>
        <v>#REF!</v>
      </c>
      <c r="L13" s="532" t="e">
        <f>+'Önkormányzat 2'!I16+'Int.összesen 3'!I16</f>
        <v>#REF!</v>
      </c>
      <c r="M13" s="532">
        <f>+'Önkormányzat 2'!J16+'Int.összesen 3'!J16</f>
        <v>0</v>
      </c>
      <c r="N13" s="284" t="e">
        <f>+'Önkormányzat 2'!H16+'Int.összesen 3'!H16</f>
        <v>#REF!</v>
      </c>
      <c r="O13" s="320" t="e">
        <f>+N13/J13</f>
        <v>#REF!</v>
      </c>
    </row>
    <row r="14" spans="1:15" s="318" customFormat="1" ht="13.5" thickBot="1" x14ac:dyDescent="0.35">
      <c r="A14" s="337" t="s">
        <v>18</v>
      </c>
      <c r="B14" s="289" t="s">
        <v>250</v>
      </c>
      <c r="C14" s="280">
        <f>+C15+C16+C17+C18+C19+C20</f>
        <v>220230893</v>
      </c>
      <c r="D14" s="280">
        <f t="shared" ref="D14:E14" si="3">+D15+D16+D17+D18+D19+D20</f>
        <v>0</v>
      </c>
      <c r="E14" s="280">
        <f t="shared" si="3"/>
        <v>0</v>
      </c>
      <c r="F14" s="280">
        <f>+F15+F16+F17+F18+F19+F20</f>
        <v>220230893</v>
      </c>
      <c r="G14" s="280"/>
      <c r="H14" s="280" t="e">
        <f t="shared" ref="H14:M14" si="4">+H15+H16+H17+H18+H19+H20</f>
        <v>#REF!</v>
      </c>
      <c r="I14" s="280"/>
      <c r="J14" s="280" t="e">
        <f>+J15+J19</f>
        <v>#REF!</v>
      </c>
      <c r="K14" s="531" t="e">
        <f t="shared" si="4"/>
        <v>#REF!</v>
      </c>
      <c r="L14" s="531" t="e">
        <f t="shared" si="4"/>
        <v>#DIV/0!</v>
      </c>
      <c r="M14" s="531">
        <f t="shared" si="4"/>
        <v>0</v>
      </c>
      <c r="N14" s="280" t="e">
        <f>+N15+N16+N17+N18+N19+N20+'Int.összesen 3'!H17</f>
        <v>#REF!</v>
      </c>
      <c r="O14" s="317" t="e">
        <f>+N14/J14</f>
        <v>#REF!</v>
      </c>
    </row>
    <row r="15" spans="1:15" s="318" customFormat="1" ht="12" customHeight="1" x14ac:dyDescent="0.3">
      <c r="A15" s="338" t="s">
        <v>20</v>
      </c>
      <c r="B15" s="283" t="s">
        <v>21</v>
      </c>
      <c r="C15" s="284">
        <f>+'Önkormányzat 2'!C18+'Int.összesen 3'!C18</f>
        <v>0</v>
      </c>
      <c r="D15" s="284">
        <f>+'Önkormányzat 2'!D18+'Int.összesen 3'!D18</f>
        <v>0</v>
      </c>
      <c r="E15" s="284">
        <f>+'Önkormányzat 2'!E18+'Int.összesen 3'!E18</f>
        <v>0</v>
      </c>
      <c r="F15" s="284">
        <f>+C15+D15</f>
        <v>0</v>
      </c>
      <c r="G15" s="284"/>
      <c r="H15" s="284"/>
      <c r="I15" s="284"/>
      <c r="J15" s="280">
        <f>+'Önkormányzat 2'!G18</f>
        <v>0</v>
      </c>
      <c r="K15" s="532">
        <f>+'Önkormányzat 2'!K18+'Int.összesen 3'!K18</f>
        <v>0</v>
      </c>
      <c r="L15" s="532">
        <f>+'Önkormányzat 2'!L18+'Int.összesen 3'!L18</f>
        <v>0</v>
      </c>
      <c r="M15" s="532">
        <f>+'Önkormányzat 2'!M18+'Int.összesen 3'!M18</f>
        <v>0</v>
      </c>
      <c r="N15" s="284">
        <f>+'Önkormányzat 2'!H18</f>
        <v>0</v>
      </c>
      <c r="O15" s="320"/>
    </row>
    <row r="16" spans="1:15" s="318" customFormat="1" ht="12" customHeight="1" x14ac:dyDescent="0.3">
      <c r="A16" s="338" t="s">
        <v>22</v>
      </c>
      <c r="B16" s="283" t="s">
        <v>23</v>
      </c>
      <c r="C16" s="284">
        <f>+'Önkormányzat 2'!C19+'Int.összesen 3'!C19</f>
        <v>0</v>
      </c>
      <c r="D16" s="284">
        <f>+'Önkormányzat 2'!D19+'Int.összesen 3'!D19</f>
        <v>0</v>
      </c>
      <c r="E16" s="284">
        <f>+'Önkormányzat 2'!E19+'Int.összesen 3'!E19</f>
        <v>0</v>
      </c>
      <c r="F16" s="284"/>
      <c r="G16" s="284" t="e">
        <f>+'Önkormányzat 2'!G19+'Int.összesen 3'!G19</f>
        <v>#REF!</v>
      </c>
      <c r="H16" s="284" t="e">
        <f>+'Önkormányzat 2'!H19+'Int.összesen 3'!H19</f>
        <v>#REF!</v>
      </c>
      <c r="I16" s="284"/>
      <c r="J16" s="280">
        <f>+'Önkormányzat 2'!G19</f>
        <v>0</v>
      </c>
      <c r="K16" s="532">
        <f>+'Önkormányzat 2'!K19+'Int.összesen 3'!K19</f>
        <v>0</v>
      </c>
      <c r="L16" s="532">
        <f>+'Önkormányzat 2'!L19+'Int.összesen 3'!L19</f>
        <v>0</v>
      </c>
      <c r="M16" s="532">
        <f>+'Önkormányzat 2'!M19+'Int.összesen 3'!M19</f>
        <v>0</v>
      </c>
      <c r="N16" s="284">
        <f>+'Önkormányzat 2'!N19+'Int.összesen 3'!N19</f>
        <v>0</v>
      </c>
      <c r="O16" s="320"/>
    </row>
    <row r="17" spans="1:15" s="318" customFormat="1" ht="12" customHeight="1" x14ac:dyDescent="0.3">
      <c r="A17" s="338" t="s">
        <v>24</v>
      </c>
      <c r="B17" s="283" t="s">
        <v>25</v>
      </c>
      <c r="C17" s="284">
        <f>+'Önkormányzat 2'!C20+'Int.összesen 3'!C20</f>
        <v>0</v>
      </c>
      <c r="D17" s="284">
        <f>+'Önkormányzat 2'!D20+'Int.összesen 3'!D20</f>
        <v>0</v>
      </c>
      <c r="E17" s="284">
        <f>+'Önkormányzat 2'!E20+'Int.összesen 3'!E20</f>
        <v>0</v>
      </c>
      <c r="F17" s="284">
        <f>+'Önkormányzat 2'!F20+'Int.összesen 3'!F20</f>
        <v>0</v>
      </c>
      <c r="G17" s="284" t="e">
        <f>+'Önkormányzat 2'!G20+'Int.összesen 3'!G20</f>
        <v>#REF!</v>
      </c>
      <c r="H17" s="284" t="e">
        <f>+'Önkormányzat 2'!H20+'Int.összesen 3'!H20</f>
        <v>#REF!</v>
      </c>
      <c r="I17" s="284" t="e">
        <f>+'Önkormányzat 2'!I20+'Int.összesen 3'!I20</f>
        <v>#REF!</v>
      </c>
      <c r="J17" s="280">
        <f>+'Önkormányzat 2'!G20</f>
        <v>0</v>
      </c>
      <c r="K17" s="532">
        <f>+'Önkormányzat 2'!K20+'Int.összesen 3'!K20</f>
        <v>0</v>
      </c>
      <c r="L17" s="532">
        <f>+'Önkormányzat 2'!L20+'Int.összesen 3'!L20</f>
        <v>0</v>
      </c>
      <c r="M17" s="532">
        <f>+'Önkormányzat 2'!M20+'Int.összesen 3'!M20</f>
        <v>0</v>
      </c>
      <c r="N17" s="284">
        <f>+'Önkormányzat 2'!N20+'Int.összesen 3'!N20</f>
        <v>0</v>
      </c>
      <c r="O17" s="320"/>
    </row>
    <row r="18" spans="1:15" s="318" customFormat="1" ht="12" customHeight="1" x14ac:dyDescent="0.3">
      <c r="A18" s="338" t="s">
        <v>26</v>
      </c>
      <c r="B18" s="283" t="s">
        <v>27</v>
      </c>
      <c r="C18" s="284">
        <f>+'Önkormányzat 2'!C21+'Int.összesen 3'!C21</f>
        <v>0</v>
      </c>
      <c r="D18" s="284">
        <f>+'Önkormányzat 2'!D21+'Int.összesen 3'!D21</f>
        <v>0</v>
      </c>
      <c r="E18" s="284">
        <f>+'Önkormányzat 2'!E21+'Int.összesen 3'!E21</f>
        <v>0</v>
      </c>
      <c r="F18" s="284">
        <f>+'Önkormányzat 2'!F21+'Int.összesen 3'!F21</f>
        <v>0</v>
      </c>
      <c r="G18" s="284" t="e">
        <f>+'Önkormányzat 2'!G21+'Int.összesen 3'!G21</f>
        <v>#REF!</v>
      </c>
      <c r="H18" s="284" t="e">
        <f>+'Önkormányzat 2'!H21+'Int.összesen 3'!H21</f>
        <v>#REF!</v>
      </c>
      <c r="I18" s="284" t="e">
        <f>+'Önkormányzat 2'!I21+'Int.összesen 3'!I21</f>
        <v>#REF!</v>
      </c>
      <c r="J18" s="280">
        <f>+'Önkormányzat 2'!G21</f>
        <v>0</v>
      </c>
      <c r="K18" s="532">
        <f>+'Önkormányzat 2'!K21+'Int.összesen 3'!K21</f>
        <v>0</v>
      </c>
      <c r="L18" s="532">
        <f>+'Önkormányzat 2'!L21+'Int.összesen 3'!L21</f>
        <v>0</v>
      </c>
      <c r="M18" s="532">
        <f>+'Önkormányzat 2'!M21+'Int.összesen 3'!M21</f>
        <v>0</v>
      </c>
      <c r="N18" s="284">
        <f>+'Önkormányzat 2'!N21+'Int.összesen 3'!N21</f>
        <v>0</v>
      </c>
      <c r="O18" s="320"/>
    </row>
    <row r="19" spans="1:15" s="318" customFormat="1" ht="12" customHeight="1" thickBot="1" x14ac:dyDescent="0.35">
      <c r="A19" s="338" t="s">
        <v>28</v>
      </c>
      <c r="B19" s="283" t="s">
        <v>29</v>
      </c>
      <c r="C19" s="284">
        <f>+'Önkormányzat 2'!C22+'Int.összesen 3'!C17</f>
        <v>220230893</v>
      </c>
      <c r="D19" s="284">
        <f>+'Önkormányzat 2'!D22+'Int.összesen 3'!D22</f>
        <v>0</v>
      </c>
      <c r="E19" s="284"/>
      <c r="F19" s="284">
        <f>+C19+D19</f>
        <v>220230893</v>
      </c>
      <c r="G19" s="284"/>
      <c r="H19" s="284"/>
      <c r="I19" s="284"/>
      <c r="J19" s="280" t="e">
        <f>+'Önkormányzat 2'!G22+'Int.összesen 3'!G17</f>
        <v>#REF!</v>
      </c>
      <c r="K19" s="532" t="e">
        <f>+'Önkormányzat 2'!H22+'Int.összesen 3'!H22</f>
        <v>#REF!</v>
      </c>
      <c r="L19" s="532" t="e">
        <f>+'Önkormányzat 2'!I22+'Int.összesen 3'!I22</f>
        <v>#DIV/0!</v>
      </c>
      <c r="M19" s="532">
        <f>+'Önkormányzat 2'!J22+'Int.összesen 3'!J22</f>
        <v>0</v>
      </c>
      <c r="N19" s="284" t="e">
        <f>+'Önkormányzat 2'!H22+'Int.összesen 3'!H22</f>
        <v>#REF!</v>
      </c>
      <c r="O19" s="320" t="e">
        <f t="shared" ref="O19" si="5">+N19/J19</f>
        <v>#REF!</v>
      </c>
    </row>
    <row r="20" spans="1:15" s="318" customFormat="1" ht="12" hidden="1" customHeight="1" thickBot="1" x14ac:dyDescent="0.35">
      <c r="A20" s="338" t="s">
        <v>30</v>
      </c>
      <c r="B20" s="283" t="s">
        <v>31</v>
      </c>
      <c r="C20" s="284">
        <f>+'Önkormányzat 2'!C23+'Int.összesen 3'!C23</f>
        <v>0</v>
      </c>
      <c r="D20" s="284">
        <f>+'Önkormányzat 2'!D23+'Int.összesen 3'!D23</f>
        <v>0</v>
      </c>
      <c r="E20" s="284">
        <f>+'Önkormányzat 2'!E23+'Int.összesen 3'!E23</f>
        <v>0</v>
      </c>
      <c r="F20" s="284">
        <f>+'Önkormányzat 2'!F23+'Int.összesen 3'!F23</f>
        <v>0</v>
      </c>
      <c r="G20" s="284" t="e">
        <f>+'Önkormányzat 2'!G23+'Int.összesen 3'!G23</f>
        <v>#REF!</v>
      </c>
      <c r="H20" s="284" t="e">
        <f>+'Önkormányzat 2'!H23+'Int.összesen 3'!H23</f>
        <v>#REF!</v>
      </c>
      <c r="I20" s="284" t="e">
        <f>+'Önkormányzat 2'!I23+'Int.összesen 3'!I23</f>
        <v>#REF!</v>
      </c>
      <c r="J20" s="280">
        <f>+'Önkormányzat 2'!G23</f>
        <v>0</v>
      </c>
      <c r="K20" s="532">
        <f>+'Önkormányzat 2'!K23+'Int.összesen 3'!K23</f>
        <v>0</v>
      </c>
      <c r="L20" s="532">
        <f>+'Önkormányzat 2'!L23+'Int.összesen 3'!L23</f>
        <v>0</v>
      </c>
      <c r="M20" s="532">
        <f>+'Önkormányzat 2'!M23+'Int.összesen 3'!M23</f>
        <v>0</v>
      </c>
      <c r="N20" s="284">
        <f>+'Önkormányzat 2'!N23+'Int.összesen 3'!N23</f>
        <v>0</v>
      </c>
      <c r="O20" s="320"/>
    </row>
    <row r="21" spans="1:15" s="318" customFormat="1" ht="13.5" thickBot="1" x14ac:dyDescent="0.35">
      <c r="A21" s="337" t="s">
        <v>32</v>
      </c>
      <c r="B21" s="279" t="s">
        <v>296</v>
      </c>
      <c r="C21" s="280">
        <f>+C22+C23+C24+C25+C26</f>
        <v>0</v>
      </c>
      <c r="D21" s="280">
        <f>+D22</f>
        <v>434314605</v>
      </c>
      <c r="E21" s="280">
        <f>+E22+E23+E24+E25+E26</f>
        <v>0</v>
      </c>
      <c r="F21" s="280">
        <f>+F22+F23+F24+F25+F26</f>
        <v>434314605</v>
      </c>
      <c r="G21" s="280"/>
      <c r="H21" s="280"/>
      <c r="I21" s="280" t="e">
        <f t="shared" ref="I21:N21" si="6">+I22+I23+I24+I25+I26</f>
        <v>#DIV/0!</v>
      </c>
      <c r="J21" s="280">
        <f>+J22</f>
        <v>0</v>
      </c>
      <c r="K21" s="531" t="e">
        <f t="shared" si="6"/>
        <v>#REF!</v>
      </c>
      <c r="L21" s="531" t="e">
        <f t="shared" si="6"/>
        <v>#DIV/0!</v>
      </c>
      <c r="M21" s="531">
        <f t="shared" si="6"/>
        <v>0</v>
      </c>
      <c r="N21" s="280" t="e">
        <f t="shared" si="6"/>
        <v>#REF!</v>
      </c>
      <c r="O21" s="317" t="e">
        <f>+N21/J21</f>
        <v>#REF!</v>
      </c>
    </row>
    <row r="22" spans="1:15" s="318" customFormat="1" ht="12" customHeight="1" thickBot="1" x14ac:dyDescent="0.35">
      <c r="A22" s="338" t="s">
        <v>34</v>
      </c>
      <c r="B22" s="283" t="s">
        <v>35</v>
      </c>
      <c r="C22" s="284">
        <f>+'Önkormányzat 2'!C25+'Int.összesen 3'!C25</f>
        <v>0</v>
      </c>
      <c r="D22" s="284">
        <f>+'Önkormányzat 2'!D25+'Int.összesen 3'!D25</f>
        <v>434314605</v>
      </c>
      <c r="E22" s="284">
        <f>+'Önkormányzat 2'!E25+'Int.összesen 3'!E25</f>
        <v>0</v>
      </c>
      <c r="F22" s="284">
        <f>+'Önkormányzat 2'!F25+'Int.összesen 3'!F25</f>
        <v>434314605</v>
      </c>
      <c r="G22" s="284"/>
      <c r="H22" s="284"/>
      <c r="I22" s="284" t="e">
        <f>+'Önkormányzat 2'!I25+'Int.összesen 3'!I25</f>
        <v>#DIV/0!</v>
      </c>
      <c r="J22" s="280">
        <f>+'Önkormányzat 2'!G25</f>
        <v>0</v>
      </c>
      <c r="K22" s="532" t="e">
        <f>+'Önkormányzat 2'!H25+'Int.összesen 3'!H25</f>
        <v>#REF!</v>
      </c>
      <c r="L22" s="532" t="e">
        <f>+'Önkormányzat 2'!I25+'Int.összesen 3'!I25</f>
        <v>#DIV/0!</v>
      </c>
      <c r="M22" s="532">
        <f>+'Önkormányzat 2'!J25+'Int.összesen 3'!J25</f>
        <v>0</v>
      </c>
      <c r="N22" s="284" t="e">
        <f>+'Önkormányzat 2'!H25+'Int.összesen 3'!H25</f>
        <v>#REF!</v>
      </c>
      <c r="O22" s="320"/>
    </row>
    <row r="23" spans="1:15" s="318" customFormat="1" ht="12" hidden="1" customHeight="1" x14ac:dyDescent="0.3">
      <c r="A23" s="338" t="s">
        <v>36</v>
      </c>
      <c r="B23" s="283" t="s">
        <v>37</v>
      </c>
      <c r="C23" s="284">
        <f>+'Önkormányzat 2'!C26+'Int.összesen 3'!C26</f>
        <v>0</v>
      </c>
      <c r="D23" s="284">
        <f>+'Önkormányzat 2'!D26+'Int.összesen 3'!D26</f>
        <v>0</v>
      </c>
      <c r="E23" s="284">
        <f>+'Önkormányzat 2'!E26+'Int.összesen 3'!E26</f>
        <v>0</v>
      </c>
      <c r="F23" s="284">
        <f>+'Önkormányzat 2'!F26+'Int.összesen 3'!F26</f>
        <v>0</v>
      </c>
      <c r="G23" s="284" t="e">
        <f>+'Önkormányzat 2'!G26+'Int.összesen 3'!G26</f>
        <v>#REF!</v>
      </c>
      <c r="H23" s="284" t="e">
        <f>+'Önkormányzat 2'!H26+'Int.összesen 3'!H26</f>
        <v>#REF!</v>
      </c>
      <c r="I23" s="284" t="e">
        <f>+'Önkormányzat 2'!I26+'Int.összesen 3'!I26</f>
        <v>#REF!</v>
      </c>
      <c r="J23" s="280">
        <f>+'Önkormányzat 2'!G26</f>
        <v>0</v>
      </c>
      <c r="K23" s="532">
        <f>+'Önkormányzat 2'!K26+'Int.összesen 3'!K26</f>
        <v>0</v>
      </c>
      <c r="L23" s="532">
        <f>+'Önkormányzat 2'!L26+'Int.összesen 3'!L26</f>
        <v>0</v>
      </c>
      <c r="M23" s="532">
        <f>+'Önkormányzat 2'!M26+'Int.összesen 3'!M26</f>
        <v>0</v>
      </c>
      <c r="N23" s="284">
        <f>+'Önkormányzat 2'!N26+'Int.összesen 3'!N26</f>
        <v>0</v>
      </c>
      <c r="O23" s="320"/>
    </row>
    <row r="24" spans="1:15" s="318" customFormat="1" ht="14.25" hidden="1" customHeight="1" x14ac:dyDescent="0.3">
      <c r="A24" s="338" t="s">
        <v>38</v>
      </c>
      <c r="B24" s="283" t="s">
        <v>39</v>
      </c>
      <c r="C24" s="284">
        <f>+'Önkormányzat 2'!C27+'Int.összesen 3'!C27</f>
        <v>0</v>
      </c>
      <c r="D24" s="284">
        <f>+'Önkormányzat 2'!D27+'Int.összesen 3'!D27</f>
        <v>0</v>
      </c>
      <c r="E24" s="284">
        <f>+'Önkormányzat 2'!E27+'Int.összesen 3'!E27</f>
        <v>0</v>
      </c>
      <c r="F24" s="284">
        <f>+'Önkormányzat 2'!F27+'Int.összesen 3'!F27</f>
        <v>0</v>
      </c>
      <c r="G24" s="284" t="e">
        <f>+'Önkormányzat 2'!G27+'Int.összesen 3'!G27</f>
        <v>#REF!</v>
      </c>
      <c r="H24" s="284" t="e">
        <f>+'Önkormányzat 2'!H27+'Int.összesen 3'!H27</f>
        <v>#REF!</v>
      </c>
      <c r="I24" s="284" t="e">
        <f>+'Önkormányzat 2'!I27+'Int.összesen 3'!I27</f>
        <v>#REF!</v>
      </c>
      <c r="J24" s="280">
        <f>+'Önkormányzat 2'!G27</f>
        <v>0</v>
      </c>
      <c r="K24" s="532">
        <f>+'Önkormányzat 2'!K27+'Int.összesen 3'!K27</f>
        <v>0</v>
      </c>
      <c r="L24" s="532">
        <f>+'Önkormányzat 2'!L27+'Int.összesen 3'!L27</f>
        <v>0</v>
      </c>
      <c r="M24" s="532">
        <f>+'Önkormányzat 2'!M27+'Int.összesen 3'!M27</f>
        <v>0</v>
      </c>
      <c r="N24" s="284">
        <f>+'Önkormányzat 2'!N27+'Int.összesen 3'!N27</f>
        <v>0</v>
      </c>
      <c r="O24" s="320"/>
    </row>
    <row r="25" spans="1:15" s="318" customFormat="1" ht="15" hidden="1" customHeight="1" x14ac:dyDescent="0.3">
      <c r="A25" s="338" t="s">
        <v>40</v>
      </c>
      <c r="B25" s="283" t="s">
        <v>41</v>
      </c>
      <c r="C25" s="284">
        <f>+'Önkormányzat 2'!C28+'Int.összesen 3'!C28</f>
        <v>0</v>
      </c>
      <c r="D25" s="284">
        <f>+'Önkormányzat 2'!D28+'Int.összesen 3'!D28</f>
        <v>0</v>
      </c>
      <c r="E25" s="284">
        <f>+'Önkormányzat 2'!E28+'Int.összesen 3'!E28</f>
        <v>0</v>
      </c>
      <c r="F25" s="284">
        <f>+'Önkormányzat 2'!F28+'Int.összesen 3'!F28</f>
        <v>0</v>
      </c>
      <c r="G25" s="284" t="e">
        <f>+'Önkormányzat 2'!G28+'Int.összesen 3'!G28</f>
        <v>#REF!</v>
      </c>
      <c r="H25" s="284" t="e">
        <f>+'Önkormányzat 2'!H28+'Int.összesen 3'!H28</f>
        <v>#REF!</v>
      </c>
      <c r="I25" s="284" t="e">
        <f>+'Önkormányzat 2'!I28+'Int.összesen 3'!I28</f>
        <v>#REF!</v>
      </c>
      <c r="J25" s="280">
        <f>+'Önkormányzat 2'!G28</f>
        <v>0</v>
      </c>
      <c r="K25" s="532">
        <f>+'Önkormányzat 2'!K28+'Int.összesen 3'!K28</f>
        <v>0</v>
      </c>
      <c r="L25" s="532">
        <f>+'Önkormányzat 2'!L28+'Int.összesen 3'!L28</f>
        <v>0</v>
      </c>
      <c r="M25" s="532">
        <f>+'Önkormányzat 2'!M28+'Int.összesen 3'!M28</f>
        <v>0</v>
      </c>
      <c r="N25" s="284">
        <f>+'Önkormányzat 2'!N28+'Int.összesen 3'!N28</f>
        <v>0</v>
      </c>
      <c r="O25" s="320"/>
    </row>
    <row r="26" spans="1:15" s="318" customFormat="1" ht="12" hidden="1" customHeight="1" x14ac:dyDescent="0.3">
      <c r="A26" s="338" t="s">
        <v>42</v>
      </c>
      <c r="B26" s="283" t="s">
        <v>43</v>
      </c>
      <c r="C26" s="284">
        <f>+'Önkormányzat 2'!C29+'Int.összesen 3'!C29</f>
        <v>0</v>
      </c>
      <c r="D26" s="284">
        <f>+'Önkormányzat 2'!D29+'Int.összesen 3'!D29</f>
        <v>0</v>
      </c>
      <c r="E26" s="284">
        <f>+'Önkormányzat 2'!E29+'Int.összesen 3'!E29</f>
        <v>0</v>
      </c>
      <c r="F26" s="284">
        <f>+'Önkormányzat 2'!F29+'Int.összesen 3'!F29</f>
        <v>0</v>
      </c>
      <c r="G26" s="284" t="e">
        <f>+'Önkormányzat 2'!G29+'Int.összesen 3'!G29</f>
        <v>#REF!</v>
      </c>
      <c r="H26" s="284" t="e">
        <f>+'Önkormányzat 2'!H29+'Int.összesen 3'!H29</f>
        <v>#REF!</v>
      </c>
      <c r="I26" s="284" t="e">
        <f>+'Önkormányzat 2'!I29+'Int.összesen 3'!I29</f>
        <v>#REF!</v>
      </c>
      <c r="J26" s="280">
        <f>+'Önkormányzat 2'!G29</f>
        <v>0</v>
      </c>
      <c r="K26" s="532">
        <f>+'Önkormányzat 2'!K29+'Int.összesen 3'!K29</f>
        <v>0</v>
      </c>
      <c r="L26" s="532">
        <f>+'Önkormányzat 2'!L29+'Int.összesen 3'!L29</f>
        <v>0</v>
      </c>
      <c r="M26" s="532">
        <f>+'Önkormányzat 2'!M29+'Int.összesen 3'!M29</f>
        <v>0</v>
      </c>
      <c r="N26" s="284" t="e">
        <f>+'Önkormányzat 2'!H29+'Int.összesen 3'!H29</f>
        <v>#REF!</v>
      </c>
      <c r="O26" s="320" t="e">
        <f>+N26/J26</f>
        <v>#REF!</v>
      </c>
    </row>
    <row r="27" spans="1:15" s="318" customFormat="1" ht="12" hidden="1" customHeight="1" thickBot="1" x14ac:dyDescent="0.35">
      <c r="A27" s="338" t="s">
        <v>44</v>
      </c>
      <c r="B27" s="283" t="s">
        <v>45</v>
      </c>
      <c r="C27" s="284">
        <f>+'Önkormányzat 2'!C30+'Int.összesen 3'!C30</f>
        <v>2000000</v>
      </c>
      <c r="D27" s="284">
        <f>+'Önkormányzat 2'!D30+'Int.összesen 3'!D30</f>
        <v>0</v>
      </c>
      <c r="E27" s="284">
        <f>+'Önkormányzat 2'!E30+'Int.összesen 3'!E30</f>
        <v>0</v>
      </c>
      <c r="F27" s="284">
        <f>+'Önkormányzat 2'!F30+'Int.összesen 3'!F30</f>
        <v>2000000</v>
      </c>
      <c r="G27" s="284" t="e">
        <f>+'Önkormányzat 2'!G30+'Int.összesen 3'!G30</f>
        <v>#REF!</v>
      </c>
      <c r="H27" s="284" t="e">
        <f>+'Önkormányzat 2'!H30+'Int.összesen 3'!H30</f>
        <v>#REF!</v>
      </c>
      <c r="I27" s="284" t="e">
        <f>+'Önkormányzat 2'!I30+'Int.összesen 3'!I30</f>
        <v>#REF!</v>
      </c>
      <c r="J27" s="280">
        <f>+'Önkormányzat 2'!G30</f>
        <v>0</v>
      </c>
      <c r="K27" s="532">
        <f>+'Önkormányzat 2'!K30+'Int.összesen 3'!K30</f>
        <v>0</v>
      </c>
      <c r="L27" s="532">
        <f>+'Önkormányzat 2'!L30+'Int.összesen 3'!L30</f>
        <v>0</v>
      </c>
      <c r="M27" s="532">
        <f>+'Önkormányzat 2'!M30+'Int.összesen 3'!M30</f>
        <v>0</v>
      </c>
      <c r="N27" s="284" t="e">
        <f>+'Önkormányzat 2'!H30+'Int.összesen 3'!H30</f>
        <v>#REF!</v>
      </c>
      <c r="O27" s="320"/>
    </row>
    <row r="28" spans="1:15" s="318" customFormat="1" ht="12" customHeight="1" thickBot="1" x14ac:dyDescent="0.35">
      <c r="A28" s="337" t="s">
        <v>46</v>
      </c>
      <c r="B28" s="279" t="s">
        <v>253</v>
      </c>
      <c r="C28" s="280">
        <f>+C29+C32+C33+C34</f>
        <v>500000000</v>
      </c>
      <c r="D28" s="280"/>
      <c r="E28" s="280">
        <f>+E29+E32+E33+E34</f>
        <v>0</v>
      </c>
      <c r="F28" s="280">
        <f>+F29+F32+F33+F34</f>
        <v>500000000</v>
      </c>
      <c r="G28" s="280">
        <f>+J28-H28</f>
        <v>0</v>
      </c>
      <c r="H28" s="280">
        <f t="shared" ref="H28:M28" si="7">+H29+H32+H33+H34</f>
        <v>0</v>
      </c>
      <c r="I28" s="280"/>
      <c r="J28" s="280">
        <f>+J29+J32+J33+J34</f>
        <v>0</v>
      </c>
      <c r="K28" s="531">
        <f t="shared" si="7"/>
        <v>0</v>
      </c>
      <c r="L28" s="531">
        <f t="shared" si="7"/>
        <v>0</v>
      </c>
      <c r="M28" s="531">
        <f t="shared" si="7"/>
        <v>0</v>
      </c>
      <c r="N28" s="280" t="e">
        <f>+N29+N32+N33+N34+'Int.összesen 3'!H31</f>
        <v>#REF!</v>
      </c>
      <c r="O28" s="317" t="e">
        <f>+N28/J28</f>
        <v>#REF!</v>
      </c>
    </row>
    <row r="29" spans="1:15" s="318" customFormat="1" ht="12" customHeight="1" x14ac:dyDescent="0.3">
      <c r="A29" s="338" t="s">
        <v>48</v>
      </c>
      <c r="B29" s="283" t="s">
        <v>49</v>
      </c>
      <c r="C29" s="284">
        <f>+'Önkormányzat 2'!C32</f>
        <v>495000000</v>
      </c>
      <c r="D29" s="284">
        <f>+'Önkormányzat 2'!D32+'Int.összesen 3'!D32</f>
        <v>0</v>
      </c>
      <c r="E29" s="284">
        <f>+'Önkormányzat 2'!E32+'Int.összesen 3'!E32</f>
        <v>0</v>
      </c>
      <c r="F29" s="284">
        <f>+'Önkormányzat 2'!F32</f>
        <v>495000000</v>
      </c>
      <c r="G29" s="280">
        <f t="shared" ref="G29:G86" si="8">+J29-H29</f>
        <v>0</v>
      </c>
      <c r="H29" s="284"/>
      <c r="I29" s="284"/>
      <c r="J29" s="280">
        <f>+J30+J31</f>
        <v>0</v>
      </c>
      <c r="K29" s="532">
        <f>+'Önkormányzat 2'!K32+'Int.összesen 3'!K32</f>
        <v>0</v>
      </c>
      <c r="L29" s="532">
        <f>+'Önkormányzat 2'!L32+'Int.összesen 3'!L32</f>
        <v>0</v>
      </c>
      <c r="M29" s="532">
        <f>+'Önkormányzat 2'!M32+'Int.összesen 3'!M32</f>
        <v>0</v>
      </c>
      <c r="N29" s="284" t="e">
        <f>+'Önkormányzat 2'!H32+'Int.összesen 3'!H32</f>
        <v>#REF!</v>
      </c>
      <c r="O29" s="320" t="e">
        <f>+N29/J29</f>
        <v>#REF!</v>
      </c>
    </row>
    <row r="30" spans="1:15" s="318" customFormat="1" ht="12" customHeight="1" x14ac:dyDescent="0.3">
      <c r="A30" s="338" t="s">
        <v>50</v>
      </c>
      <c r="B30" s="283" t="s">
        <v>51</v>
      </c>
      <c r="C30" s="284">
        <f>+'Önkormányzat 2'!C33+'Int.összesen 3'!C33</f>
        <v>131000000</v>
      </c>
      <c r="D30" s="284">
        <f>+'Önkormányzat 2'!D33+'Int.összesen 3'!D33</f>
        <v>0</v>
      </c>
      <c r="E30" s="284">
        <f>+'Önkormányzat 2'!E33+'Int.összesen 3'!E33</f>
        <v>0</v>
      </c>
      <c r="F30" s="284">
        <f>+'Önkormányzat 2'!F33+'Int.összesen 3'!F33</f>
        <v>131000000</v>
      </c>
      <c r="G30" s="280">
        <f t="shared" si="8"/>
        <v>0</v>
      </c>
      <c r="H30" s="284"/>
      <c r="I30" s="284"/>
      <c r="J30" s="280">
        <f>+'Önkormányzat 2'!G33</f>
        <v>0</v>
      </c>
      <c r="K30" s="532">
        <f>+'Önkormányzat 2'!K33+'Int.összesen 3'!K33</f>
        <v>0</v>
      </c>
      <c r="L30" s="532">
        <f>+'Önkormányzat 2'!L33+'Int.összesen 3'!L33</f>
        <v>0</v>
      </c>
      <c r="M30" s="532">
        <f>+'Önkormányzat 2'!M33+'Int.összesen 3'!M33</f>
        <v>0</v>
      </c>
      <c r="N30" s="284" t="e">
        <f>+'Önkormányzat 2'!H33+'Int.összesen 3'!H33</f>
        <v>#REF!</v>
      </c>
      <c r="O30" s="320" t="e">
        <f t="shared" ref="O30:O32" si="9">+N30/J30</f>
        <v>#REF!</v>
      </c>
    </row>
    <row r="31" spans="1:15" s="318" customFormat="1" ht="12" customHeight="1" x14ac:dyDescent="0.3">
      <c r="A31" s="338" t="s">
        <v>52</v>
      </c>
      <c r="B31" s="283" t="s">
        <v>53</v>
      </c>
      <c r="C31" s="284">
        <f>+'Önkormányzat 2'!C34+'Int.összesen 3'!C34</f>
        <v>364000000</v>
      </c>
      <c r="D31" s="284">
        <f>+'Önkormányzat 2'!D34+'Int.összesen 3'!D34</f>
        <v>0</v>
      </c>
      <c r="E31" s="284">
        <f>+'Önkormányzat 2'!E34+'Int.összesen 3'!E34</f>
        <v>0</v>
      </c>
      <c r="F31" s="284">
        <f>+'Önkormányzat 2'!F34+'Int.összesen 3'!F34</f>
        <v>364000000</v>
      </c>
      <c r="G31" s="280">
        <f t="shared" si="8"/>
        <v>0</v>
      </c>
      <c r="H31" s="284"/>
      <c r="I31" s="284"/>
      <c r="J31" s="280">
        <f>+'Önkormányzat 2'!G34</f>
        <v>0</v>
      </c>
      <c r="K31" s="532">
        <f>+'Önkormányzat 2'!K34+'Int.összesen 3'!K34</f>
        <v>0</v>
      </c>
      <c r="L31" s="532">
        <f>+'Önkormányzat 2'!L34+'Int.összesen 3'!L34</f>
        <v>0</v>
      </c>
      <c r="M31" s="532">
        <f>+'Önkormányzat 2'!M34+'Int.összesen 3'!M34</f>
        <v>0</v>
      </c>
      <c r="N31" s="284" t="e">
        <f>+'Önkormányzat 2'!H34+'Int.összesen 3'!H34</f>
        <v>#REF!</v>
      </c>
      <c r="O31" s="320" t="e">
        <f t="shared" si="9"/>
        <v>#REF!</v>
      </c>
    </row>
    <row r="32" spans="1:15" s="318" customFormat="1" ht="12" customHeight="1" x14ac:dyDescent="0.3">
      <c r="A32" s="338" t="s">
        <v>54</v>
      </c>
      <c r="B32" s="283" t="s">
        <v>55</v>
      </c>
      <c r="C32" s="284">
        <f>+'Önkormányzat 2'!C35+'Int.összesen 3'!C35</f>
        <v>0</v>
      </c>
      <c r="D32" s="284">
        <f>+'Önkormányzat 2'!D35+'Int.összesen 3'!D35</f>
        <v>0</v>
      </c>
      <c r="E32" s="284">
        <f>+'Önkormányzat 2'!E35+'Int.összesen 3'!E35</f>
        <v>0</v>
      </c>
      <c r="F32" s="284">
        <f>+'Önkormányzat 2'!F35+'Int.összesen 3'!F35</f>
        <v>0</v>
      </c>
      <c r="G32" s="280">
        <f t="shared" si="8"/>
        <v>0</v>
      </c>
      <c r="H32" s="284"/>
      <c r="I32" s="284"/>
      <c r="J32" s="280">
        <f>+'Önkormányzat 2'!G35</f>
        <v>0</v>
      </c>
      <c r="K32" s="532">
        <f>+'Önkormányzat 2'!K35+'Int.összesen 3'!K35</f>
        <v>0</v>
      </c>
      <c r="L32" s="532">
        <f>+'Önkormányzat 2'!L35+'Int.összesen 3'!L35</f>
        <v>0</v>
      </c>
      <c r="M32" s="532">
        <f>+'Önkormányzat 2'!M35+'Int.összesen 3'!M35</f>
        <v>0</v>
      </c>
      <c r="N32" s="284" t="e">
        <f>+'Önkormányzat 2'!H35+'Int.összesen 3'!H35</f>
        <v>#REF!</v>
      </c>
      <c r="O32" s="320" t="e">
        <f t="shared" si="9"/>
        <v>#REF!</v>
      </c>
    </row>
    <row r="33" spans="1:15" s="318" customFormat="1" ht="12" customHeight="1" x14ac:dyDescent="0.3">
      <c r="A33" s="338" t="s">
        <v>56</v>
      </c>
      <c r="B33" s="283" t="s">
        <v>57</v>
      </c>
      <c r="C33" s="284">
        <f>+'Önkormányzat 2'!C36</f>
        <v>0</v>
      </c>
      <c r="D33" s="284">
        <f>+'Önkormányzat 2'!D36+'Int.összesen 3'!D36</f>
        <v>0</v>
      </c>
      <c r="E33" s="284">
        <f>+'Önkormányzat 2'!E36+'Int.összesen 3'!E36</f>
        <v>0</v>
      </c>
      <c r="F33" s="284">
        <f>+'Önkormányzat 2'!F36</f>
        <v>0</v>
      </c>
      <c r="G33" s="280">
        <f t="shared" si="8"/>
        <v>0</v>
      </c>
      <c r="H33" s="284"/>
      <c r="I33" s="284" t="e">
        <f>+'Önkormányzat 2'!I36+'Int.összesen 3'!I36</f>
        <v>#REF!</v>
      </c>
      <c r="J33" s="280">
        <f>+'Önkormányzat 2'!G36</f>
        <v>0</v>
      </c>
      <c r="K33" s="532">
        <f>+'Önkormányzat 2'!K36+'Int.összesen 3'!K36</f>
        <v>0</v>
      </c>
      <c r="L33" s="532">
        <f>+'Önkormányzat 2'!L36+'Int.összesen 3'!L36</f>
        <v>0</v>
      </c>
      <c r="M33" s="532">
        <f>+'Önkormányzat 2'!M36+'Int.összesen 3'!M36</f>
        <v>0</v>
      </c>
      <c r="N33" s="284">
        <f>+'Önkormányzat 2'!H36</f>
        <v>0</v>
      </c>
      <c r="O33" s="320" t="e">
        <f>+N33/J33</f>
        <v>#DIV/0!</v>
      </c>
    </row>
    <row r="34" spans="1:15" s="318" customFormat="1" ht="12" customHeight="1" thickBot="1" x14ac:dyDescent="0.35">
      <c r="A34" s="338" t="s">
        <v>58</v>
      </c>
      <c r="B34" s="283" t="s">
        <v>59</v>
      </c>
      <c r="C34" s="284">
        <f>+'Önkormányzat 2'!C37+'Int.összesen 3'!C37</f>
        <v>5000000</v>
      </c>
      <c r="D34" s="284">
        <f>+'Önkormányzat 2'!D37+'Int.összesen 3'!D37</f>
        <v>0</v>
      </c>
      <c r="E34" s="284">
        <f>+'Önkormányzat 2'!E37+'Int.összesen 3'!E37</f>
        <v>0</v>
      </c>
      <c r="F34" s="284">
        <f>+'Önkormányzat 2'!F37+'Int.összesen 3'!F37</f>
        <v>5000000</v>
      </c>
      <c r="G34" s="280">
        <f t="shared" si="8"/>
        <v>0</v>
      </c>
      <c r="H34" s="284"/>
      <c r="I34" s="284"/>
      <c r="J34" s="280">
        <f>+'Önkormányzat 2'!G37</f>
        <v>0</v>
      </c>
      <c r="K34" s="532">
        <f>+'Önkormányzat 2'!K37+'Int.összesen 3'!K37</f>
        <v>0</v>
      </c>
      <c r="L34" s="532">
        <f>+'Önkormányzat 2'!L37+'Int.összesen 3'!L37</f>
        <v>0</v>
      </c>
      <c r="M34" s="532">
        <f>+'Önkormányzat 2'!M37+'Int.összesen 3'!M37</f>
        <v>0</v>
      </c>
      <c r="N34" s="284" t="e">
        <f>+'Önkormányzat 2'!H37+'Int.összesen 3'!H37</f>
        <v>#REF!</v>
      </c>
      <c r="O34" s="320" t="e">
        <f>+N34/J34</f>
        <v>#REF!</v>
      </c>
    </row>
    <row r="35" spans="1:15" s="318" customFormat="1" ht="12" customHeight="1" thickBot="1" x14ac:dyDescent="0.35">
      <c r="A35" s="337" t="s">
        <v>60</v>
      </c>
      <c r="B35" s="279" t="s">
        <v>417</v>
      </c>
      <c r="C35" s="280">
        <f>SUM(C36:C45)</f>
        <v>205802973</v>
      </c>
      <c r="D35" s="280">
        <f t="shared" ref="D35:E35" si="10">SUM(D36:D45)</f>
        <v>0</v>
      </c>
      <c r="E35" s="280">
        <f t="shared" si="10"/>
        <v>0</v>
      </c>
      <c r="F35" s="280">
        <f>SUM(F36:F45)</f>
        <v>205802973</v>
      </c>
      <c r="G35" s="280" t="e">
        <f t="shared" si="8"/>
        <v>#REF!</v>
      </c>
      <c r="H35" s="280"/>
      <c r="I35" s="280">
        <f t="shared" ref="I35:N35" si="11">SUM(I36:I45)</f>
        <v>0</v>
      </c>
      <c r="J35" s="280" t="e">
        <f>+J37+J38+J39+J40+J41+J43+J45</f>
        <v>#REF!</v>
      </c>
      <c r="K35" s="531">
        <f t="shared" si="11"/>
        <v>0</v>
      </c>
      <c r="L35" s="531">
        <f t="shared" si="11"/>
        <v>0</v>
      </c>
      <c r="M35" s="531">
        <f t="shared" si="11"/>
        <v>0</v>
      </c>
      <c r="N35" s="280" t="e">
        <f t="shared" si="11"/>
        <v>#REF!</v>
      </c>
      <c r="O35" s="317" t="e">
        <f>+N35/J35</f>
        <v>#REF!</v>
      </c>
    </row>
    <row r="36" spans="1:15" s="318" customFormat="1" ht="12" customHeight="1" x14ac:dyDescent="0.3">
      <c r="A36" s="338" t="s">
        <v>62</v>
      </c>
      <c r="B36" s="283" t="s">
        <v>63</v>
      </c>
      <c r="C36" s="284">
        <f>+'Önkormányzat 2'!C39+'Int.összesen 3'!C39</f>
        <v>0</v>
      </c>
      <c r="D36" s="284">
        <f>+'Önkormányzat 2'!D39+'Int.összesen 3'!D39</f>
        <v>0</v>
      </c>
      <c r="E36" s="284">
        <f>+'Önkormányzat 2'!E39+'Int.összesen 3'!E39</f>
        <v>0</v>
      </c>
      <c r="F36" s="284">
        <f>+'Önkormányzat 2'!F39+'Int.összesen 3'!F39</f>
        <v>0</v>
      </c>
      <c r="G36" s="280"/>
      <c r="H36" s="284"/>
      <c r="I36" s="284">
        <f>+'Önkormányzat 2'!I39+'Int.összesen 3'!I39</f>
        <v>0</v>
      </c>
      <c r="J36" s="280">
        <f>+'Önkormányzat 2'!G39</f>
        <v>0</v>
      </c>
      <c r="K36" s="532">
        <f>+'Önkormányzat 2'!K39+'Int.összesen 3'!K39</f>
        <v>0</v>
      </c>
      <c r="L36" s="532">
        <f>+'Önkormányzat 2'!L39+'Int.összesen 3'!L39</f>
        <v>0</v>
      </c>
      <c r="M36" s="532">
        <f>+'Önkormányzat 2'!M39+'Int.összesen 3'!M39</f>
        <v>0</v>
      </c>
      <c r="N36" s="284" t="e">
        <f>+'Int.összesen 3'!H39</f>
        <v>#REF!</v>
      </c>
      <c r="O36" s="320"/>
    </row>
    <row r="37" spans="1:15" s="318" customFormat="1" ht="12" customHeight="1" x14ac:dyDescent="0.3">
      <c r="A37" s="338" t="s">
        <v>64</v>
      </c>
      <c r="B37" s="283" t="s">
        <v>65</v>
      </c>
      <c r="C37" s="284">
        <f>+'Önkormányzat 2'!C40+'Int.összesen 3'!C40</f>
        <v>5730000</v>
      </c>
      <c r="D37" s="284">
        <f>+'Önkormányzat 2'!D40+'Int.összesen 3'!D40</f>
        <v>0</v>
      </c>
      <c r="E37" s="284">
        <f>+'Önkormányzat 2'!E40+'Int.összesen 3'!E40</f>
        <v>0</v>
      </c>
      <c r="F37" s="284">
        <f>+'Önkormányzat 2'!F40+'Int.összesen 3'!F40</f>
        <v>5730000</v>
      </c>
      <c r="G37" s="280" t="e">
        <f t="shared" si="8"/>
        <v>#REF!</v>
      </c>
      <c r="H37" s="284"/>
      <c r="I37" s="284"/>
      <c r="J37" s="280" t="e">
        <f>+'Önkormányzat 2'!G40+'Int.összesen 3'!G40</f>
        <v>#REF!</v>
      </c>
      <c r="K37" s="532">
        <f>+'Önkormányzat 2'!K40+'Int.összesen 3'!K40</f>
        <v>0</v>
      </c>
      <c r="L37" s="532">
        <f>+'Önkormányzat 2'!L40+'Int.összesen 3'!L40</f>
        <v>0</v>
      </c>
      <c r="M37" s="532">
        <f>+'Önkormányzat 2'!M40+'Int.összesen 3'!M40</f>
        <v>0</v>
      </c>
      <c r="N37" s="284" t="e">
        <f>+'Önkormányzat 2'!H40+'Int.összesen 3'!H40</f>
        <v>#REF!</v>
      </c>
      <c r="O37" s="320" t="e">
        <f t="shared" ref="O37:O41" si="12">+N37/J37</f>
        <v>#REF!</v>
      </c>
    </row>
    <row r="38" spans="1:15" s="318" customFormat="1" ht="12" customHeight="1" x14ac:dyDescent="0.3">
      <c r="A38" s="338" t="s">
        <v>66</v>
      </c>
      <c r="B38" s="283" t="s">
        <v>67</v>
      </c>
      <c r="C38" s="284">
        <f>+'Önkormányzat 2'!C41+'Int.összesen 3'!C41</f>
        <v>16000000</v>
      </c>
      <c r="D38" s="284">
        <f>+'Önkormányzat 2'!D41+'Int.összesen 3'!D41</f>
        <v>0</v>
      </c>
      <c r="E38" s="284">
        <f>+'Önkormányzat 2'!E41+'Int.összesen 3'!E41</f>
        <v>0</v>
      </c>
      <c r="F38" s="284">
        <f>+'Önkormányzat 2'!F41+'Int.összesen 3'!F41</f>
        <v>16000000</v>
      </c>
      <c r="G38" s="280">
        <f t="shared" si="8"/>
        <v>0</v>
      </c>
      <c r="H38" s="284"/>
      <c r="I38" s="284"/>
      <c r="J38" s="280">
        <f>+'Önkormányzat 2'!G41</f>
        <v>0</v>
      </c>
      <c r="K38" s="532">
        <f>+'Önkormányzat 2'!K41+'Int.összesen 3'!K41</f>
        <v>0</v>
      </c>
      <c r="L38" s="532">
        <f>+'Önkormányzat 2'!L41+'Int.összesen 3'!L41</f>
        <v>0</v>
      </c>
      <c r="M38" s="532">
        <f>+'Önkormányzat 2'!M41+'Int.összesen 3'!M41</f>
        <v>0</v>
      </c>
      <c r="N38" s="284" t="e">
        <f>+'Önkormányzat 2'!H41+'Int.összesen 3'!H41</f>
        <v>#REF!</v>
      </c>
      <c r="O38" s="320" t="e">
        <f t="shared" si="12"/>
        <v>#REF!</v>
      </c>
    </row>
    <row r="39" spans="1:15" s="318" customFormat="1" ht="12" customHeight="1" x14ac:dyDescent="0.3">
      <c r="A39" s="338" t="s">
        <v>68</v>
      </c>
      <c r="B39" s="283" t="s">
        <v>69</v>
      </c>
      <c r="C39" s="284">
        <f>+'Önkormányzat 2'!C42+'Int.összesen 3'!C42</f>
        <v>129572973</v>
      </c>
      <c r="D39" s="284">
        <f>+'Önkormányzat 2'!D42+'Int.összesen 3'!D42</f>
        <v>0</v>
      </c>
      <c r="E39" s="284">
        <f>+'Önkormányzat 2'!E42+'Int.összesen 3'!E42</f>
        <v>0</v>
      </c>
      <c r="F39" s="284">
        <f>+'Önkormányzat 2'!F42+'Int.összesen 3'!F42</f>
        <v>129572973</v>
      </c>
      <c r="G39" s="280">
        <f t="shared" si="8"/>
        <v>0</v>
      </c>
      <c r="H39" s="284"/>
      <c r="I39" s="284"/>
      <c r="J39" s="280">
        <f>+'Önkormányzat 2'!G42</f>
        <v>0</v>
      </c>
      <c r="K39" s="532">
        <f>+'Önkormányzat 2'!K42+'Int.összesen 3'!K42</f>
        <v>0</v>
      </c>
      <c r="L39" s="532">
        <f>+'Önkormányzat 2'!L42+'Int.összesen 3'!L42</f>
        <v>0</v>
      </c>
      <c r="M39" s="532">
        <f>+'Önkormányzat 2'!M42+'Int.összesen 3'!M42</f>
        <v>0</v>
      </c>
      <c r="N39" s="284" t="e">
        <f>+'Önkormányzat 2'!H42+'Int.összesen 3'!H42</f>
        <v>#REF!</v>
      </c>
      <c r="O39" s="320" t="e">
        <f t="shared" si="12"/>
        <v>#REF!</v>
      </c>
    </row>
    <row r="40" spans="1:15" s="318" customFormat="1" ht="12" customHeight="1" x14ac:dyDescent="0.3">
      <c r="A40" s="338" t="s">
        <v>70</v>
      </c>
      <c r="B40" s="283" t="s">
        <v>71</v>
      </c>
      <c r="C40" s="284">
        <f>+'Önkormányzat 2'!C43+'Int.összesen 3'!C43</f>
        <v>43100000</v>
      </c>
      <c r="D40" s="284">
        <f>+'Önkormányzat 2'!D43+'Int.összesen 3'!D43</f>
        <v>0</v>
      </c>
      <c r="E40" s="284">
        <f>+'Önkormányzat 2'!E43+'Int.összesen 3'!E43</f>
        <v>0</v>
      </c>
      <c r="F40" s="284">
        <f>+'Önkormányzat 2'!F43+'Int.összesen 3'!F43</f>
        <v>43100000</v>
      </c>
      <c r="G40" s="280">
        <f t="shared" si="8"/>
        <v>0</v>
      </c>
      <c r="H40" s="284"/>
      <c r="I40" s="284"/>
      <c r="J40" s="280">
        <f>+'Önkormányzat 2'!G43</f>
        <v>0</v>
      </c>
      <c r="K40" s="532">
        <f>+'Önkormányzat 2'!K43+'Int.összesen 3'!K43</f>
        <v>0</v>
      </c>
      <c r="L40" s="532">
        <f>+'Önkormányzat 2'!L43+'Int.összesen 3'!L43</f>
        <v>0</v>
      </c>
      <c r="M40" s="532">
        <f>+'Önkormányzat 2'!M43+'Int.összesen 3'!M43</f>
        <v>0</v>
      </c>
      <c r="N40" s="284" t="e">
        <f>+'Önkormányzat 2'!H43+'Int.összesen 3'!H43</f>
        <v>#REF!</v>
      </c>
      <c r="O40" s="320" t="e">
        <f t="shared" si="12"/>
        <v>#REF!</v>
      </c>
    </row>
    <row r="41" spans="1:15" s="318" customFormat="1" ht="12" customHeight="1" x14ac:dyDescent="0.3">
      <c r="A41" s="338" t="s">
        <v>72</v>
      </c>
      <c r="B41" s="283" t="s">
        <v>73</v>
      </c>
      <c r="C41" s="284">
        <f>+'Önkormányzat 2'!C44+'Int.összesen 3'!C44</f>
        <v>11000000</v>
      </c>
      <c r="D41" s="284">
        <f>+'Önkormányzat 2'!D44+'Int.összesen 3'!D44</f>
        <v>0</v>
      </c>
      <c r="E41" s="284">
        <f>+'Önkormányzat 2'!E44+'Int.összesen 3'!E44</f>
        <v>0</v>
      </c>
      <c r="F41" s="284">
        <f>+'Önkormányzat 2'!F44+'Int.összesen 3'!F44</f>
        <v>11000000</v>
      </c>
      <c r="G41" s="280">
        <f t="shared" si="8"/>
        <v>0</v>
      </c>
      <c r="H41" s="284"/>
      <c r="I41" s="284"/>
      <c r="J41" s="280">
        <f>+'Önkormányzat 2'!G44</f>
        <v>0</v>
      </c>
      <c r="K41" s="532">
        <f>+'Önkormányzat 2'!K44+'Int.összesen 3'!K44</f>
        <v>0</v>
      </c>
      <c r="L41" s="532">
        <f>+'Önkormányzat 2'!L44+'Int.összesen 3'!L44</f>
        <v>0</v>
      </c>
      <c r="M41" s="532">
        <f>+'Önkormányzat 2'!M44+'Int.összesen 3'!M44</f>
        <v>0</v>
      </c>
      <c r="N41" s="284" t="e">
        <f>+'Önkormányzat 2'!H44+'Int.összesen 3'!H44</f>
        <v>#REF!</v>
      </c>
      <c r="O41" s="320" t="e">
        <f t="shared" si="12"/>
        <v>#REF!</v>
      </c>
    </row>
    <row r="42" spans="1:15" s="318" customFormat="1" ht="12" customHeight="1" x14ac:dyDescent="0.3">
      <c r="A42" s="338" t="s">
        <v>74</v>
      </c>
      <c r="B42" s="283" t="s">
        <v>75</v>
      </c>
      <c r="C42" s="284">
        <f>+'Önkormányzat 2'!C45+'Int.összesen 3'!C45</f>
        <v>0</v>
      </c>
      <c r="D42" s="284">
        <f>+'Önkormányzat 2'!D45+'Int.összesen 3'!D45</f>
        <v>0</v>
      </c>
      <c r="E42" s="284">
        <f>+'Önkormányzat 2'!E45+'Int.összesen 3'!E45</f>
        <v>0</v>
      </c>
      <c r="F42" s="284">
        <f>+'Önkormányzat 2'!F45+'Int.összesen 3'!F45</f>
        <v>0</v>
      </c>
      <c r="G42" s="280">
        <f t="shared" si="8"/>
        <v>0</v>
      </c>
      <c r="H42" s="284"/>
      <c r="I42" s="284"/>
      <c r="J42" s="280">
        <f>+'Önkormányzat 2'!G45</f>
        <v>0</v>
      </c>
      <c r="K42" s="532">
        <f>+'Önkormányzat 2'!K45+'Int.összesen 3'!K45</f>
        <v>0</v>
      </c>
      <c r="L42" s="532">
        <f>+'Önkormányzat 2'!L45+'Int.összesen 3'!L45</f>
        <v>0</v>
      </c>
      <c r="M42" s="532">
        <f>+'Önkormányzat 2'!M45+'Int.összesen 3'!M45</f>
        <v>0</v>
      </c>
      <c r="N42" s="284" t="e">
        <f>+'Önkormányzat 2'!H45+'Int.összesen 3'!H45</f>
        <v>#REF!</v>
      </c>
      <c r="O42" s="320"/>
    </row>
    <row r="43" spans="1:15" s="318" customFormat="1" ht="12" customHeight="1" x14ac:dyDescent="0.3">
      <c r="A43" s="338" t="s">
        <v>76</v>
      </c>
      <c r="B43" s="283" t="s">
        <v>77</v>
      </c>
      <c r="C43" s="284">
        <f>+'Önkormányzat 2'!C46+'Int.összesen 3'!C46</f>
        <v>100000</v>
      </c>
      <c r="D43" s="284">
        <f>+'Önkormányzat 2'!D46+'Int.összesen 3'!D46</f>
        <v>0</v>
      </c>
      <c r="E43" s="284">
        <f>+'Önkormányzat 2'!E46+'Int.összesen 3'!E46</f>
        <v>0</v>
      </c>
      <c r="F43" s="284">
        <f>+'Önkormányzat 2'!F46+'Int.összesen 3'!F46</f>
        <v>100000</v>
      </c>
      <c r="G43" s="280" t="e">
        <f t="shared" si="8"/>
        <v>#REF!</v>
      </c>
      <c r="H43" s="284"/>
      <c r="I43" s="284"/>
      <c r="J43" s="280" t="e">
        <f>+'Önkormányzat 2'!G46+'Int.összesen 3'!G46</f>
        <v>#REF!</v>
      </c>
      <c r="K43" s="532">
        <f>+'Önkormányzat 2'!K46+'Int.összesen 3'!K46</f>
        <v>0</v>
      </c>
      <c r="L43" s="532">
        <f>+'Önkormányzat 2'!L46+'Int.összesen 3'!L46</f>
        <v>0</v>
      </c>
      <c r="M43" s="532">
        <f>+'Önkormányzat 2'!M46+'Int.összesen 3'!M46</f>
        <v>0</v>
      </c>
      <c r="N43" s="284" t="e">
        <f>+'Önkormányzat 2'!H46+'Int.összesen 3'!H46</f>
        <v>#REF!</v>
      </c>
      <c r="O43" s="320" t="e">
        <f>+N43/J43</f>
        <v>#REF!</v>
      </c>
    </row>
    <row r="44" spans="1:15" s="318" customFormat="1" ht="12" customHeight="1" x14ac:dyDescent="0.3">
      <c r="A44" s="338" t="s">
        <v>78</v>
      </c>
      <c r="B44" s="283" t="s">
        <v>79</v>
      </c>
      <c r="C44" s="284">
        <f>+'Önkormányzat 2'!C47+'Int.összesen 3'!C47</f>
        <v>0</v>
      </c>
      <c r="D44" s="284">
        <f>+'Önkormányzat 2'!D47+'Int.összesen 3'!D47</f>
        <v>0</v>
      </c>
      <c r="E44" s="284">
        <f>+'Önkormányzat 2'!E47+'Int.összesen 3'!E47</f>
        <v>0</v>
      </c>
      <c r="F44" s="284">
        <f>+'Önkormányzat 2'!F47+'Int.összesen 3'!F47</f>
        <v>0</v>
      </c>
      <c r="G44" s="280">
        <f t="shared" si="8"/>
        <v>0</v>
      </c>
      <c r="H44" s="284"/>
      <c r="I44" s="284"/>
      <c r="J44" s="280">
        <f>+'Önkormányzat 2'!G47</f>
        <v>0</v>
      </c>
      <c r="K44" s="532">
        <f>+'Önkormányzat 2'!K47+'Int.összesen 3'!K47</f>
        <v>0</v>
      </c>
      <c r="L44" s="532">
        <f>+'Önkormányzat 2'!L47+'Int.összesen 3'!L47</f>
        <v>0</v>
      </c>
      <c r="M44" s="532">
        <f>+'Önkormányzat 2'!M47+'Int.összesen 3'!M47</f>
        <v>0</v>
      </c>
      <c r="N44" s="284" t="e">
        <f>+'Önkormányzat 2'!H47+'Int.összesen 3'!H47</f>
        <v>#REF!</v>
      </c>
      <c r="O44" s="320"/>
    </row>
    <row r="45" spans="1:15" s="318" customFormat="1" ht="12" customHeight="1" thickBot="1" x14ac:dyDescent="0.35">
      <c r="A45" s="338" t="s">
        <v>80</v>
      </c>
      <c r="B45" s="283" t="s">
        <v>81</v>
      </c>
      <c r="C45" s="284">
        <f>+'Önkormányzat 2'!C48+'Int.összesen 3'!C48</f>
        <v>300000</v>
      </c>
      <c r="D45" s="284">
        <f>+'Önkormányzat 2'!D48+'Int.összesen 3'!D48</f>
        <v>0</v>
      </c>
      <c r="E45" s="284">
        <f>+'Önkormányzat 2'!E48+'Int.összesen 3'!E48</f>
        <v>0</v>
      </c>
      <c r="F45" s="284">
        <f>+'Önkormányzat 2'!F48+'Int.összesen 3'!F48</f>
        <v>300000</v>
      </c>
      <c r="G45" s="280" t="e">
        <f t="shared" si="8"/>
        <v>#REF!</v>
      </c>
      <c r="H45" s="284"/>
      <c r="I45" s="284"/>
      <c r="J45" s="280" t="e">
        <f>+'Önkormányzat 2'!G48+'Int.összesen 3'!G48</f>
        <v>#REF!</v>
      </c>
      <c r="K45" s="532">
        <f>+'Önkormányzat 2'!K48+'Int.összesen 3'!K48</f>
        <v>0</v>
      </c>
      <c r="L45" s="532">
        <f>+'Önkormányzat 2'!L48+'Int.összesen 3'!L48</f>
        <v>0</v>
      </c>
      <c r="M45" s="532">
        <f>+'Önkormányzat 2'!M48+'Int.összesen 3'!M48</f>
        <v>0</v>
      </c>
      <c r="N45" s="284" t="e">
        <f>+'Önkormányzat 2'!H48+'Int.összesen 3'!H48</f>
        <v>#REF!</v>
      </c>
      <c r="O45" s="320" t="e">
        <f>+N45/J45</f>
        <v>#REF!</v>
      </c>
    </row>
    <row r="46" spans="1:15" s="318" customFormat="1" ht="12" customHeight="1" thickBot="1" x14ac:dyDescent="0.35">
      <c r="A46" s="337" t="s">
        <v>82</v>
      </c>
      <c r="B46" s="279" t="s">
        <v>299</v>
      </c>
      <c r="C46" s="280">
        <f>+C47+C48+C49+C50+C51</f>
        <v>0</v>
      </c>
      <c r="D46" s="280">
        <f t="shared" ref="D46:E46" si="13">+D47+D48+D49+D50+D51</f>
        <v>139556646</v>
      </c>
      <c r="E46" s="280">
        <f t="shared" si="13"/>
        <v>0</v>
      </c>
      <c r="F46" s="280">
        <f>SUM(F47:F51)</f>
        <v>139556646</v>
      </c>
      <c r="G46" s="280" t="e">
        <f t="shared" si="8"/>
        <v>#REF!</v>
      </c>
      <c r="H46" s="280" t="e">
        <f t="shared" ref="H46:N46" si="14">SUM(H47:H51)</f>
        <v>#REF!</v>
      </c>
      <c r="I46" s="280" t="e">
        <f t="shared" si="14"/>
        <v>#REF!</v>
      </c>
      <c r="J46" s="280">
        <f>+J48</f>
        <v>0</v>
      </c>
      <c r="K46" s="531" t="e">
        <f t="shared" si="14"/>
        <v>#VALUE!</v>
      </c>
      <c r="L46" s="531">
        <f t="shared" si="14"/>
        <v>0</v>
      </c>
      <c r="M46" s="531">
        <f t="shared" si="14"/>
        <v>0</v>
      </c>
      <c r="N46" s="280" t="e">
        <f t="shared" si="14"/>
        <v>#REF!</v>
      </c>
      <c r="O46" s="317"/>
    </row>
    <row r="47" spans="1:15" s="318" customFormat="1" ht="12" customHeight="1" x14ac:dyDescent="0.3">
      <c r="A47" s="338" t="s">
        <v>84</v>
      </c>
      <c r="B47" s="283" t="s">
        <v>85</v>
      </c>
      <c r="C47" s="284">
        <f>+'Önkormányzat 2'!C50+'Int.összesen 3'!C50</f>
        <v>0</v>
      </c>
      <c r="D47" s="284">
        <f>+'Önkormányzat 2'!D50+'Int.összesen 3'!D50</f>
        <v>0</v>
      </c>
      <c r="E47" s="284">
        <f>+'Önkormányzat 2'!E50+'Int.összesen 3'!E50</f>
        <v>0</v>
      </c>
      <c r="F47" s="284">
        <f>+'Önkormányzat 2'!F50+'Int.összesen 3'!F50</f>
        <v>0</v>
      </c>
      <c r="G47" s="280" t="e">
        <f t="shared" si="8"/>
        <v>#REF!</v>
      </c>
      <c r="H47" s="284" t="e">
        <f>+'Önkormányzat 2'!H50+'Int.összesen 3'!H50</f>
        <v>#REF!</v>
      </c>
      <c r="I47" s="284" t="e">
        <f>+'Önkormányzat 2'!I50+'Int.összesen 3'!I50</f>
        <v>#REF!</v>
      </c>
      <c r="J47" s="280">
        <f>+'Önkormányzat 2'!G50</f>
        <v>0</v>
      </c>
      <c r="K47" s="532">
        <f>+'Önkormányzat 2'!K50+'Int.összesen 3'!K50</f>
        <v>0</v>
      </c>
      <c r="L47" s="532">
        <f>+'Önkormányzat 2'!L50+'Int.összesen 3'!L50</f>
        <v>0</v>
      </c>
      <c r="M47" s="532">
        <f>+'Önkormányzat 2'!M50+'Int.összesen 3'!M50</f>
        <v>0</v>
      </c>
      <c r="N47" s="284">
        <f>+'Önkormányzat 2'!N50+'Int.összesen 3'!N50</f>
        <v>0</v>
      </c>
      <c r="O47" s="320"/>
    </row>
    <row r="48" spans="1:15" s="318" customFormat="1" ht="12" customHeight="1" x14ac:dyDescent="0.3">
      <c r="A48" s="338" t="s">
        <v>86</v>
      </c>
      <c r="B48" s="283" t="s">
        <v>87</v>
      </c>
      <c r="C48" s="284">
        <f>+'Önkormányzat 2'!C51+'Int.összesen 3'!C51</f>
        <v>0</v>
      </c>
      <c r="D48" s="284">
        <f>+'Önkormányzat 2'!D51+'Int.összesen 3'!D51</f>
        <v>139556646</v>
      </c>
      <c r="E48" s="284">
        <f>+'Önkormányzat 2'!E51+'Int.összesen 3'!E51</f>
        <v>0</v>
      </c>
      <c r="F48" s="284">
        <f>+'Önkormányzat 2'!F51+'Int.összesen 3'!F51</f>
        <v>139556646</v>
      </c>
      <c r="G48" s="280">
        <f t="shared" si="8"/>
        <v>0</v>
      </c>
      <c r="H48" s="284"/>
      <c r="I48" s="284" t="e">
        <f>+'Önkormányzat 2'!I51+'Int.összesen 3'!I51</f>
        <v>#DIV/0!</v>
      </c>
      <c r="J48" s="280">
        <f>+'Önkormányzat 2'!G51</f>
        <v>0</v>
      </c>
      <c r="K48" s="532" t="e">
        <f>+'Önkormányzat 2'!K51+'Int.összesen 3'!K51</f>
        <v>#VALUE!</v>
      </c>
      <c r="L48" s="532">
        <f>+'Önkormányzat 2'!L51+'Int.összesen 3'!L51</f>
        <v>0</v>
      </c>
      <c r="M48" s="532">
        <f>+'Önkormányzat 2'!M51+'Int.összesen 3'!M51</f>
        <v>0</v>
      </c>
      <c r="N48" s="284" t="e">
        <f>+'Önkormányzat 2'!H51+'Int.összesen 3'!H51</f>
        <v>#REF!</v>
      </c>
      <c r="O48" s="320"/>
    </row>
    <row r="49" spans="1:15" s="318" customFormat="1" ht="12" customHeight="1" x14ac:dyDescent="0.3">
      <c r="A49" s="338" t="s">
        <v>88</v>
      </c>
      <c r="B49" s="283" t="s">
        <v>89</v>
      </c>
      <c r="C49" s="284">
        <f>+'Önkormányzat 2'!C52+'Int.összesen 3'!C52</f>
        <v>0</v>
      </c>
      <c r="D49" s="284">
        <f>+'Önkormányzat 2'!D52+'Int.összesen 3'!D52</f>
        <v>0</v>
      </c>
      <c r="E49" s="284">
        <f>+'Önkormányzat 2'!E52+'Int.összesen 3'!E52</f>
        <v>0</v>
      </c>
      <c r="F49" s="284">
        <f>+'Önkormányzat 2'!F52+'Int.összesen 3'!F52</f>
        <v>0</v>
      </c>
      <c r="G49" s="280" t="e">
        <f t="shared" si="8"/>
        <v>#REF!</v>
      </c>
      <c r="H49" s="284" t="e">
        <f>+'Önkormányzat 2'!H52+'Int.összesen 3'!H52</f>
        <v>#REF!</v>
      </c>
      <c r="I49" s="284" t="e">
        <f>+'Önkormányzat 2'!I52+'Int.összesen 3'!I52</f>
        <v>#REF!</v>
      </c>
      <c r="J49" s="280">
        <f>+'Önkormányzat 2'!G52</f>
        <v>0</v>
      </c>
      <c r="K49" s="532">
        <f>+'Önkormányzat 2'!K52+'Int.összesen 3'!K52</f>
        <v>0</v>
      </c>
      <c r="L49" s="532">
        <f>+'Önkormányzat 2'!L52+'Int.összesen 3'!L52</f>
        <v>0</v>
      </c>
      <c r="M49" s="532">
        <f>+'Önkormányzat 2'!M52+'Int.összesen 3'!M52</f>
        <v>0</v>
      </c>
      <c r="N49" s="284">
        <f>+'Önkormányzat 2'!H52</f>
        <v>0</v>
      </c>
      <c r="O49" s="320"/>
    </row>
    <row r="50" spans="1:15" s="318" customFormat="1" ht="12" customHeight="1" x14ac:dyDescent="0.3">
      <c r="A50" s="338" t="s">
        <v>90</v>
      </c>
      <c r="B50" s="283" t="s">
        <v>91</v>
      </c>
      <c r="C50" s="284">
        <f>+'Önkormányzat 2'!C53+'Int.összesen 3'!C53</f>
        <v>0</v>
      </c>
      <c r="D50" s="284">
        <f>+'Önkormányzat 2'!D53+'Int.összesen 3'!D53</f>
        <v>0</v>
      </c>
      <c r="E50" s="284">
        <f>+'Önkormányzat 2'!E53+'Int.összesen 3'!E53</f>
        <v>0</v>
      </c>
      <c r="F50" s="284">
        <f>+'Önkormányzat 2'!F53+'Int.összesen 3'!F53</f>
        <v>0</v>
      </c>
      <c r="G50" s="280" t="e">
        <f t="shared" si="8"/>
        <v>#REF!</v>
      </c>
      <c r="H50" s="284" t="e">
        <f>+'Önkormányzat 2'!H53+'Int.összesen 3'!H53</f>
        <v>#REF!</v>
      </c>
      <c r="I50" s="284" t="e">
        <f>+'Önkormányzat 2'!I53+'Int.összesen 3'!I53</f>
        <v>#REF!</v>
      </c>
      <c r="J50" s="280">
        <f>+'Önkormányzat 2'!G53</f>
        <v>0</v>
      </c>
      <c r="K50" s="532">
        <f>+'Önkormányzat 2'!K53+'Int.összesen 3'!K53</f>
        <v>0</v>
      </c>
      <c r="L50" s="532">
        <f>+'Önkormányzat 2'!L53+'Int.összesen 3'!L53</f>
        <v>0</v>
      </c>
      <c r="M50" s="532">
        <f>+'Önkormányzat 2'!M53+'Int.összesen 3'!M53</f>
        <v>0</v>
      </c>
      <c r="N50" s="284">
        <f>+'Önkormányzat 2'!N53+'Int.összesen 3'!N53</f>
        <v>0</v>
      </c>
      <c r="O50" s="320"/>
    </row>
    <row r="51" spans="1:15" s="318" customFormat="1" ht="12" customHeight="1" thickBot="1" x14ac:dyDescent="0.35">
      <c r="A51" s="338" t="s">
        <v>92</v>
      </c>
      <c r="B51" s="283" t="s">
        <v>93</v>
      </c>
      <c r="C51" s="284">
        <f>+'Önkormányzat 2'!C54+'Int.összesen 3'!C54</f>
        <v>0</v>
      </c>
      <c r="D51" s="284">
        <f>+'Önkormányzat 2'!D54+'Int.összesen 3'!D54</f>
        <v>0</v>
      </c>
      <c r="E51" s="284">
        <f>+'Önkormányzat 2'!E54+'Int.összesen 3'!E54</f>
        <v>0</v>
      </c>
      <c r="F51" s="284">
        <f>+'Önkormányzat 2'!F54+'Int.összesen 3'!F54</f>
        <v>0</v>
      </c>
      <c r="G51" s="280" t="e">
        <f t="shared" si="8"/>
        <v>#REF!</v>
      </c>
      <c r="H51" s="284" t="e">
        <f>+'Önkormányzat 2'!H54+'Int.összesen 3'!H54</f>
        <v>#REF!</v>
      </c>
      <c r="I51" s="284" t="e">
        <f>+'Önkormányzat 2'!I54+'Int.összesen 3'!I54</f>
        <v>#REF!</v>
      </c>
      <c r="J51" s="280">
        <f>+'Önkormányzat 2'!G54</f>
        <v>0</v>
      </c>
      <c r="K51" s="532">
        <f>+'Önkormányzat 2'!K54+'Int.összesen 3'!K54</f>
        <v>0</v>
      </c>
      <c r="L51" s="532">
        <f>+'Önkormányzat 2'!L54+'Int.összesen 3'!L54</f>
        <v>0</v>
      </c>
      <c r="M51" s="532">
        <f>+'Önkormányzat 2'!M54+'Int.összesen 3'!M54</f>
        <v>0</v>
      </c>
      <c r="N51" s="284">
        <f>+'Önkormányzat 2'!H54</f>
        <v>0</v>
      </c>
      <c r="O51" s="320"/>
    </row>
    <row r="52" spans="1:15" s="318" customFormat="1" ht="12" customHeight="1" thickBot="1" x14ac:dyDescent="0.35">
      <c r="A52" s="337" t="s">
        <v>94</v>
      </c>
      <c r="B52" s="279" t="s">
        <v>254</v>
      </c>
      <c r="C52" s="280">
        <f>+'Önkormányzat 2'!C58+'Int.összesen 3'!C55</f>
        <v>0</v>
      </c>
      <c r="D52" s="280">
        <f>+'Önkormányzat 2'!D58+'Int.összesen 3'!D17</f>
        <v>0</v>
      </c>
      <c r="E52" s="280">
        <f>+'Önkormányzat 2'!E58+'Int.összesen 3'!E17</f>
        <v>0</v>
      </c>
      <c r="F52" s="280">
        <f>+'Önkormányzat 2'!F58+'Int.összesen 3'!F55</f>
        <v>0</v>
      </c>
      <c r="G52" s="280" t="e">
        <f t="shared" si="8"/>
        <v>#REF!</v>
      </c>
      <c r="H52" s="280" t="e">
        <f t="shared" ref="H52:N52" si="15">SUM(H53:H55)</f>
        <v>#REF!</v>
      </c>
      <c r="I52" s="280" t="e">
        <f t="shared" si="15"/>
        <v>#REF!</v>
      </c>
      <c r="J52" s="280">
        <f>+J55</f>
        <v>0</v>
      </c>
      <c r="K52" s="531">
        <f t="shared" si="15"/>
        <v>0</v>
      </c>
      <c r="L52" s="531">
        <f t="shared" si="15"/>
        <v>0</v>
      </c>
      <c r="M52" s="531">
        <f t="shared" si="15"/>
        <v>0</v>
      </c>
      <c r="N52" s="280" t="e">
        <f t="shared" si="15"/>
        <v>#REF!</v>
      </c>
      <c r="O52" s="317"/>
    </row>
    <row r="53" spans="1:15" s="318" customFormat="1" ht="12" customHeight="1" x14ac:dyDescent="0.3">
      <c r="A53" s="338" t="s">
        <v>96</v>
      </c>
      <c r="B53" s="283" t="s">
        <v>97</v>
      </c>
      <c r="C53" s="280">
        <f>+'Önkormányzat 2'!C59+'Int.összesen 3'!C18</f>
        <v>0</v>
      </c>
      <c r="D53" s="284">
        <f>+'Önkormányzat 2'!D56+'Int.összesen 3'!D56</f>
        <v>0</v>
      </c>
      <c r="E53" s="284">
        <f>+'Önkormányzat 2'!E56+'Int.összesen 3'!E56</f>
        <v>0</v>
      </c>
      <c r="F53" s="284">
        <f>+'Önkormányzat 2'!F56+'Int.összesen 3'!F56</f>
        <v>0</v>
      </c>
      <c r="G53" s="280" t="e">
        <f t="shared" si="8"/>
        <v>#REF!</v>
      </c>
      <c r="H53" s="284" t="e">
        <f>+'Önkormányzat 2'!H56+'Int.összesen 3'!H56</f>
        <v>#REF!</v>
      </c>
      <c r="I53" s="284" t="e">
        <f>+'Önkormányzat 2'!I56+'Int.összesen 3'!I56</f>
        <v>#REF!</v>
      </c>
      <c r="J53" s="280">
        <f>+'Önkormányzat 2'!G56</f>
        <v>0</v>
      </c>
      <c r="K53" s="532">
        <f>+'Önkormányzat 2'!K56+'Int.összesen 3'!K56</f>
        <v>0</v>
      </c>
      <c r="L53" s="532">
        <f>+'Önkormányzat 2'!L56+'Int.összesen 3'!L56</f>
        <v>0</v>
      </c>
      <c r="M53" s="532">
        <f>+'Önkormányzat 2'!M56+'Int.összesen 3'!M56</f>
        <v>0</v>
      </c>
      <c r="N53" s="284">
        <f>+'Önkormányzat 2'!N56+'Int.összesen 3'!N56</f>
        <v>0</v>
      </c>
      <c r="O53" s="320"/>
    </row>
    <row r="54" spans="1:15" s="318" customFormat="1" ht="12.65" customHeight="1" x14ac:dyDescent="0.3">
      <c r="A54" s="338" t="s">
        <v>98</v>
      </c>
      <c r="B54" s="283" t="s">
        <v>99</v>
      </c>
      <c r="C54" s="280">
        <f>+'Önkormányzat 2'!C60+'Int.összesen 3'!C19</f>
        <v>0</v>
      </c>
      <c r="D54" s="284">
        <f>+'Önkormányzat 2'!D57+'Int.összesen 3'!D57</f>
        <v>0</v>
      </c>
      <c r="E54" s="284">
        <f>+'Önkormányzat 2'!E57+'Int.összesen 3'!E57</f>
        <v>0</v>
      </c>
      <c r="F54" s="284"/>
      <c r="G54" s="280" t="e">
        <f t="shared" si="8"/>
        <v>#REF!</v>
      </c>
      <c r="H54" s="284" t="e">
        <f>+'Önkormányzat 2'!H57+'Int.összesen 3'!H57</f>
        <v>#REF!</v>
      </c>
      <c r="I54" s="284" t="e">
        <f>+'Önkormányzat 2'!I57+'Int.összesen 3'!I57</f>
        <v>#REF!</v>
      </c>
      <c r="J54" s="280">
        <f>+'Önkormányzat 2'!G57</f>
        <v>0</v>
      </c>
      <c r="K54" s="532">
        <f>+'Önkormányzat 2'!K57+'Int.összesen 3'!K57</f>
        <v>0</v>
      </c>
      <c r="L54" s="532">
        <f>+'Önkormányzat 2'!L57+'Int.összesen 3'!L57</f>
        <v>0</v>
      </c>
      <c r="M54" s="532">
        <f>+'Önkormányzat 2'!M57+'Int.összesen 3'!M57</f>
        <v>0</v>
      </c>
      <c r="N54" s="284">
        <f>+'Önkormányzat 2'!H57</f>
        <v>0</v>
      </c>
      <c r="O54" s="320"/>
    </row>
    <row r="55" spans="1:15" s="318" customFormat="1" ht="12" customHeight="1" thickBot="1" x14ac:dyDescent="0.35">
      <c r="A55" s="338" t="s">
        <v>100</v>
      </c>
      <c r="B55" s="283" t="s">
        <v>101</v>
      </c>
      <c r="C55" s="284"/>
      <c r="D55" s="284">
        <f>+'Önkormányzat 2'!D58+'Int.összesen 3'!D58</f>
        <v>0</v>
      </c>
      <c r="E55" s="284">
        <f>+'Önkormányzat 2'!E58+'Int.összesen 3'!E58</f>
        <v>0</v>
      </c>
      <c r="F55" s="284"/>
      <c r="G55" s="280">
        <f t="shared" si="8"/>
        <v>0</v>
      </c>
      <c r="H55" s="284"/>
      <c r="I55" s="284"/>
      <c r="J55" s="280">
        <f>+'Önkormányzat 2'!G58</f>
        <v>0</v>
      </c>
      <c r="K55" s="532">
        <f>+'Önkormányzat 2'!K58+'Int.összesen 3'!K58</f>
        <v>0</v>
      </c>
      <c r="L55" s="532">
        <f>+'Önkormányzat 2'!L58+'Int.összesen 3'!L58</f>
        <v>0</v>
      </c>
      <c r="M55" s="532">
        <f>+'Önkormányzat 2'!M58+'Int.összesen 3'!M58</f>
        <v>0</v>
      </c>
      <c r="N55" s="284" t="e">
        <f>+'Önkormányzat 2'!H58+'Int.összesen 3'!H58</f>
        <v>#REF!</v>
      </c>
      <c r="O55" s="320" t="e">
        <f>+N55/J55</f>
        <v>#REF!</v>
      </c>
    </row>
    <row r="56" spans="1:15" s="318" customFormat="1" ht="12" hidden="1" customHeight="1" thickBot="1" x14ac:dyDescent="0.35">
      <c r="A56" s="338" t="s">
        <v>102</v>
      </c>
      <c r="B56" s="283" t="s">
        <v>103</v>
      </c>
      <c r="C56" s="284">
        <f>+'Önkormányzat 2'!C59+'Int.összesen 3'!C59</f>
        <v>0</v>
      </c>
      <c r="D56" s="284">
        <f>+'Önkormányzat 2'!D59+'Int.összesen 3'!D59</f>
        <v>0</v>
      </c>
      <c r="E56" s="284">
        <f>+'Önkormányzat 2'!E59+'Int.összesen 3'!E59</f>
        <v>0</v>
      </c>
      <c r="F56" s="284">
        <f>+'Önkormányzat 2'!F59+'Int.összesen 3'!F59</f>
        <v>0</v>
      </c>
      <c r="G56" s="280" t="e">
        <f t="shared" si="8"/>
        <v>#REF!</v>
      </c>
      <c r="H56" s="284" t="e">
        <f>+'Önkormányzat 2'!H59+'Int.összesen 3'!H59</f>
        <v>#REF!</v>
      </c>
      <c r="I56" s="284" t="e">
        <f>+'Önkormányzat 2'!I59+'Int.összesen 3'!I59</f>
        <v>#REF!</v>
      </c>
      <c r="J56" s="280">
        <f>+'Önkormányzat 2'!G59</f>
        <v>0</v>
      </c>
      <c r="K56" s="532">
        <f>+'Önkormányzat 2'!K59+'Int.összesen 3'!K59</f>
        <v>0</v>
      </c>
      <c r="L56" s="532">
        <f>+'Önkormányzat 2'!L59+'Int.összesen 3'!L59</f>
        <v>0</v>
      </c>
      <c r="M56" s="532">
        <f>+'Önkormányzat 2'!M59+'Int.összesen 3'!M59</f>
        <v>0</v>
      </c>
      <c r="N56" s="284">
        <f>+'Önkormányzat 2'!N59+'Int.összesen 3'!N59</f>
        <v>0</v>
      </c>
      <c r="O56" s="320"/>
    </row>
    <row r="57" spans="1:15" s="318" customFormat="1" ht="12" customHeight="1" thickBot="1" x14ac:dyDescent="0.35">
      <c r="A57" s="337" t="s">
        <v>104</v>
      </c>
      <c r="B57" s="289" t="s">
        <v>418</v>
      </c>
      <c r="C57" s="280">
        <f>SUM(C58:C60)</f>
        <v>0</v>
      </c>
      <c r="D57" s="280"/>
      <c r="E57" s="280">
        <f>SUM(E58:E60)</f>
        <v>0</v>
      </c>
      <c r="F57" s="280">
        <f>SUM(F58:F60)</f>
        <v>0</v>
      </c>
      <c r="G57" s="280">
        <f t="shared" si="8"/>
        <v>0</v>
      </c>
      <c r="H57" s="280"/>
      <c r="I57" s="280" t="e">
        <f>SUM(I58:I60)</f>
        <v>#REF!</v>
      </c>
      <c r="J57" s="280">
        <f>+'Önkormányzat 2'!G60</f>
        <v>0</v>
      </c>
      <c r="K57" s="531">
        <f>SUM(K58:K60)</f>
        <v>0</v>
      </c>
      <c r="L57" s="531"/>
      <c r="M57" s="531">
        <f>SUM(M58:M60)</f>
        <v>0</v>
      </c>
      <c r="N57" s="280" t="e">
        <f>SUM(N58:N60)</f>
        <v>#REF!</v>
      </c>
      <c r="O57" s="317">
        <v>0</v>
      </c>
    </row>
    <row r="58" spans="1:15" s="318" customFormat="1" ht="13.5" hidden="1" customHeight="1" x14ac:dyDescent="0.3">
      <c r="A58" s="338" t="s">
        <v>106</v>
      </c>
      <c r="B58" s="283" t="s">
        <v>107</v>
      </c>
      <c r="C58" s="284">
        <f>+'Önkormányzat 2'!C61+'Int.összesen 3'!C61</f>
        <v>0</v>
      </c>
      <c r="D58" s="284">
        <f>+'Önkormányzat 2'!D61+'Int.összesen 3'!D61</f>
        <v>0</v>
      </c>
      <c r="E58" s="284">
        <f>+'Önkormányzat 2'!E61+'Int.összesen 3'!E61</f>
        <v>0</v>
      </c>
      <c r="F58" s="284">
        <f>+'Önkormányzat 2'!F61+'Int.összesen 3'!F61</f>
        <v>0</v>
      </c>
      <c r="G58" s="280" t="e">
        <f t="shared" si="8"/>
        <v>#REF!</v>
      </c>
      <c r="H58" s="284" t="e">
        <f>+'Önkormányzat 2'!H61+'Int.összesen 3'!H61</f>
        <v>#REF!</v>
      </c>
      <c r="I58" s="284" t="e">
        <f>+'Önkormányzat 2'!I61+'Int.összesen 3'!I61</f>
        <v>#REF!</v>
      </c>
      <c r="J58" s="280">
        <f>+'Önkormányzat 2'!G61</f>
        <v>0</v>
      </c>
      <c r="K58" s="532">
        <f>+'Önkormányzat 2'!K61+'Int.összesen 3'!K61</f>
        <v>0</v>
      </c>
      <c r="L58" s="532">
        <f>+'Önkormányzat 2'!L61+'Int.összesen 3'!L61</f>
        <v>0</v>
      </c>
      <c r="M58" s="532">
        <f>+'Önkormányzat 2'!M61+'Int.összesen 3'!M61</f>
        <v>0</v>
      </c>
      <c r="N58" s="284">
        <f>+'Önkormányzat 2'!N61+'Int.összesen 3'!N61</f>
        <v>0</v>
      </c>
      <c r="O58" s="320"/>
    </row>
    <row r="59" spans="1:15" s="318" customFormat="1" ht="22.5" hidden="1" customHeight="1" x14ac:dyDescent="0.3">
      <c r="A59" s="338" t="s">
        <v>108</v>
      </c>
      <c r="B59" s="283" t="s">
        <v>109</v>
      </c>
      <c r="C59" s="284">
        <f>+'Önkormányzat 2'!C62+'Int.összesen 3'!C62</f>
        <v>0</v>
      </c>
      <c r="D59" s="284">
        <f>+'Önkormányzat 2'!D62+'Int.összesen 3'!D62</f>
        <v>0</v>
      </c>
      <c r="E59" s="284">
        <f>+'Önkormányzat 2'!E62+'Int.összesen 3'!E62</f>
        <v>0</v>
      </c>
      <c r="F59" s="284">
        <f>+'Önkormányzat 2'!F62+'Int.összesen 3'!F62</f>
        <v>0</v>
      </c>
      <c r="G59" s="280" t="e">
        <f t="shared" si="8"/>
        <v>#REF!</v>
      </c>
      <c r="H59" s="284" t="e">
        <f>+'Önkormányzat 2'!H62+'Int.összesen 3'!H62</f>
        <v>#REF!</v>
      </c>
      <c r="I59" s="284" t="e">
        <f>+'Önkormányzat 2'!I62+'Int.összesen 3'!I62</f>
        <v>#REF!</v>
      </c>
      <c r="J59" s="280">
        <f>+'Önkormányzat 2'!G62</f>
        <v>0</v>
      </c>
      <c r="K59" s="532">
        <f>+'Önkormányzat 2'!K62+'Int.összesen 3'!K62</f>
        <v>0</v>
      </c>
      <c r="L59" s="532">
        <f>+'Önkormányzat 2'!L62+'Int.összesen 3'!L62</f>
        <v>0</v>
      </c>
      <c r="M59" s="532">
        <f>+'Önkormányzat 2'!M62+'Int.összesen 3'!M62</f>
        <v>0</v>
      </c>
      <c r="N59" s="284">
        <f>+'Önkormányzat 2'!N62+'Int.összesen 3'!N62</f>
        <v>0</v>
      </c>
      <c r="O59" s="320"/>
    </row>
    <row r="60" spans="1:15" s="318" customFormat="1" ht="12" hidden="1" customHeight="1" x14ac:dyDescent="0.3">
      <c r="A60" s="338" t="s">
        <v>110</v>
      </c>
      <c r="B60" s="283" t="s">
        <v>111</v>
      </c>
      <c r="C60" s="284">
        <f>+'Önkormányzat 2'!C63+'Int.összesen 3'!C63</f>
        <v>0</v>
      </c>
      <c r="D60" s="284">
        <f>+'Önkormányzat 2'!D63+'Int.összesen 3'!D63</f>
        <v>0</v>
      </c>
      <c r="E60" s="284">
        <f>+'Önkormányzat 2'!E63+'Int.összesen 3'!E63</f>
        <v>0</v>
      </c>
      <c r="F60" s="284">
        <f>+'Önkormányzat 2'!F63+'Int.összesen 3'!F63</f>
        <v>0</v>
      </c>
      <c r="G60" s="280" t="e">
        <f t="shared" si="8"/>
        <v>#REF!</v>
      </c>
      <c r="H60" s="284" t="e">
        <f>+'Önkormányzat 2'!H63+'Int.összesen 3'!H63</f>
        <v>#REF!</v>
      </c>
      <c r="I60" s="284" t="e">
        <f>+'Önkormányzat 2'!I63+'Int.összesen 3'!I63</f>
        <v>#REF!</v>
      </c>
      <c r="J60" s="280">
        <f>+'Önkormányzat 2'!G63</f>
        <v>0</v>
      </c>
      <c r="K60" s="532">
        <f>+'Önkormányzat 2'!K63+'Int.összesen 3'!K63</f>
        <v>0</v>
      </c>
      <c r="L60" s="532">
        <f>+'Önkormányzat 2'!L63+'Int.összesen 3'!L63</f>
        <v>0</v>
      </c>
      <c r="M60" s="532">
        <f>+'Önkormányzat 2'!M63+'Int.összesen 3'!M63</f>
        <v>0</v>
      </c>
      <c r="N60" s="284" t="e">
        <f>+'Önkormányzat 2'!H63+'Int.összesen 3'!H63</f>
        <v>#REF!</v>
      </c>
      <c r="O60" s="320" t="e">
        <f>+N60/J60</f>
        <v>#REF!</v>
      </c>
    </row>
    <row r="61" spans="1:15" s="318" customFormat="1" ht="12" hidden="1" customHeight="1" thickBot="1" x14ac:dyDescent="0.35">
      <c r="A61" s="338" t="s">
        <v>112</v>
      </c>
      <c r="B61" s="283" t="s">
        <v>113</v>
      </c>
      <c r="C61" s="284">
        <f>+'Önkormányzat 2'!C64+'Int.összesen 3'!C64</f>
        <v>4000000</v>
      </c>
      <c r="D61" s="284">
        <f>+'Önkormányzat 2'!D64+'Int.összesen 3'!D64</f>
        <v>0</v>
      </c>
      <c r="E61" s="284">
        <f>+'Önkormányzat 2'!E64+'Int.összesen 3'!E64</f>
        <v>0</v>
      </c>
      <c r="F61" s="284">
        <f>+'Önkormányzat 2'!F64+'Int.összesen 3'!F64</f>
        <v>4000000</v>
      </c>
      <c r="G61" s="280" t="e">
        <f t="shared" si="8"/>
        <v>#REF!</v>
      </c>
      <c r="H61" s="284" t="e">
        <f>+'Önkormányzat 2'!H64+'Int.összesen 3'!H64</f>
        <v>#REF!</v>
      </c>
      <c r="I61" s="284" t="e">
        <f>+'Önkormányzat 2'!I64+'Int.összesen 3'!I64</f>
        <v>#REF!</v>
      </c>
      <c r="J61" s="280">
        <f>+'Önkormányzat 2'!G64</f>
        <v>0</v>
      </c>
      <c r="K61" s="532">
        <f>+'Önkormányzat 2'!K64+'Int.összesen 3'!K64</f>
        <v>0</v>
      </c>
      <c r="L61" s="532">
        <f>+'Önkormányzat 2'!L64+'Int.összesen 3'!L64</f>
        <v>0</v>
      </c>
      <c r="M61" s="532">
        <f>+'Önkormányzat 2'!M64+'Int.összesen 3'!M64</f>
        <v>0</v>
      </c>
      <c r="N61" s="284">
        <f>+'Önkormányzat 2'!N64+'Int.összesen 3'!N64</f>
        <v>0</v>
      </c>
      <c r="O61" s="320"/>
    </row>
    <row r="62" spans="1:15" s="318" customFormat="1" ht="12" customHeight="1" thickBot="1" x14ac:dyDescent="0.35">
      <c r="A62" s="337" t="s">
        <v>114</v>
      </c>
      <c r="B62" s="279" t="s">
        <v>623</v>
      </c>
      <c r="C62" s="280">
        <f>+C7+C14+C21+C28+C35+C46+C52+C57</f>
        <v>1751873917</v>
      </c>
      <c r="D62" s="280">
        <f>+D7+D14+D21+D28+D35+D46+D52+D57</f>
        <v>573871251</v>
      </c>
      <c r="E62" s="280">
        <f t="shared" ref="E62" si="16">+E7+E14+E21+E28+E35+E46+E52+E57</f>
        <v>0</v>
      </c>
      <c r="F62" s="280">
        <f>+'Önkormányzat 2'!F65+'Int.összesen 3'!F65</f>
        <v>2325745168</v>
      </c>
      <c r="G62" s="280" t="e">
        <f t="shared" si="8"/>
        <v>#REF!</v>
      </c>
      <c r="H62" s="280" t="e">
        <f>+H7+H14+H21+H28+H35+H46+H52+H57</f>
        <v>#REF!</v>
      </c>
      <c r="I62" s="280"/>
      <c r="J62" s="280" t="e">
        <f>+J55+J46+J35+J28+J21+J14+J7</f>
        <v>#REF!</v>
      </c>
      <c r="K62" s="531" t="e">
        <f>+K7+K14+K21+K28+K35+K46+K52+K57</f>
        <v>#REF!</v>
      </c>
      <c r="L62" s="531"/>
      <c r="M62" s="531">
        <f>+M7+M14+M21+M28+M35+M46+M52+M57</f>
        <v>0</v>
      </c>
      <c r="N62" s="280" t="e">
        <f>+N7+N14+N21+N28+N35+N46+N52+N57</f>
        <v>#REF!</v>
      </c>
      <c r="O62" s="317" t="e">
        <f>+N62/J62</f>
        <v>#REF!</v>
      </c>
    </row>
    <row r="63" spans="1:15" s="318" customFormat="1" ht="14.25" customHeight="1" thickBot="1" x14ac:dyDescent="0.35">
      <c r="A63" s="295" t="s">
        <v>116</v>
      </c>
      <c r="B63" s="289" t="s">
        <v>644</v>
      </c>
      <c r="C63" s="280">
        <f>SUM(C64:C66)</f>
        <v>0</v>
      </c>
      <c r="D63" s="280">
        <f>+D64</f>
        <v>344804413</v>
      </c>
      <c r="E63" s="280">
        <f>SUM(E64:E66)</f>
        <v>0</v>
      </c>
      <c r="F63" s="280">
        <f>+'Önkormányzat 2'!F66</f>
        <v>344804413</v>
      </c>
      <c r="G63" s="280" t="e">
        <f t="shared" si="8"/>
        <v>#REF!</v>
      </c>
      <c r="H63" s="280" t="e">
        <f>SUM(H64:H66)</f>
        <v>#REF!</v>
      </c>
      <c r="I63" s="280" t="e">
        <f>SUM(I64:I66)</f>
        <v>#REF!</v>
      </c>
      <c r="J63" s="280">
        <f>+'Önkormányzat 2'!G66</f>
        <v>0</v>
      </c>
      <c r="K63" s="531">
        <f>SUM(K64:K66)</f>
        <v>0</v>
      </c>
      <c r="L63" s="531"/>
      <c r="M63" s="531">
        <f>SUM(M64:M66)</f>
        <v>0</v>
      </c>
      <c r="N63" s="280">
        <f>SUM(N64:N66)</f>
        <v>0</v>
      </c>
      <c r="O63" s="317"/>
    </row>
    <row r="64" spans="1:15" s="318" customFormat="1" ht="12" customHeight="1" thickBot="1" x14ac:dyDescent="0.35">
      <c r="A64" s="338" t="s">
        <v>118</v>
      </c>
      <c r="B64" s="283" t="s">
        <v>119</v>
      </c>
      <c r="C64" s="284">
        <f>+'Önkormányzat 2'!C67+'Int.összesen 3'!C67</f>
        <v>0</v>
      </c>
      <c r="D64" s="284">
        <f>+'Önkormányzat 2'!D67+'Int.összesen 3'!D67</f>
        <v>344804413</v>
      </c>
      <c r="E64" s="284">
        <f>+'Önkormányzat 2'!E67+'Int.összesen 3'!E67</f>
        <v>0</v>
      </c>
      <c r="F64" s="284">
        <f>+'Önkormányzat 2'!F67+'Int.összesen 3'!F67</f>
        <v>344804413</v>
      </c>
      <c r="G64" s="280" t="e">
        <f t="shared" si="8"/>
        <v>#REF!</v>
      </c>
      <c r="H64" s="284" t="e">
        <f>+'Önkormányzat 2'!H67+'Int.összesen 3'!H67</f>
        <v>#REF!</v>
      </c>
      <c r="I64" s="284" t="e">
        <f>+'Önkormányzat 2'!I67+'Int.összesen 3'!I67</f>
        <v>#REF!</v>
      </c>
      <c r="J64" s="280">
        <f>+'Önkormányzat 2'!G67</f>
        <v>689608826</v>
      </c>
      <c r="K64" s="532">
        <f>+'Önkormányzat 2'!K67+'Int.összesen 3'!K67</f>
        <v>0</v>
      </c>
      <c r="L64" s="532">
        <f>+'Önkormányzat 2'!L67+'Int.összesen 3'!L67</f>
        <v>0</v>
      </c>
      <c r="M64" s="532">
        <f>+'Önkormányzat 2'!M67+'Int.összesen 3'!M67</f>
        <v>0</v>
      </c>
      <c r="N64" s="284">
        <f>+'Önkormányzat 2'!N67+'Int.összesen 3'!N67</f>
        <v>0</v>
      </c>
      <c r="O64" s="320"/>
    </row>
    <row r="65" spans="1:16" s="318" customFormat="1" ht="13" hidden="1" x14ac:dyDescent="0.3">
      <c r="A65" s="338" t="s">
        <v>120</v>
      </c>
      <c r="B65" s="283" t="s">
        <v>121</v>
      </c>
      <c r="C65" s="284">
        <f>+'Önkormányzat 2'!C68+'Int.összesen 3'!C68</f>
        <v>0</v>
      </c>
      <c r="D65" s="284">
        <f>+'Önkormányzat 2'!D68+'Int.összesen 3'!D68</f>
        <v>0</v>
      </c>
      <c r="E65" s="284">
        <f>+'Önkormányzat 2'!E68+'Int.összesen 3'!E68</f>
        <v>0</v>
      </c>
      <c r="F65" s="284">
        <f>+'Önkormányzat 2'!F68+'Int.összesen 3'!F68</f>
        <v>0</v>
      </c>
      <c r="G65" s="280" t="e">
        <f t="shared" si="8"/>
        <v>#REF!</v>
      </c>
      <c r="H65" s="284" t="e">
        <f>+'Önkormányzat 2'!H68+'Int.összesen 3'!H68</f>
        <v>#REF!</v>
      </c>
      <c r="I65" s="284" t="e">
        <f>+'Önkormányzat 2'!I68+'Int.összesen 3'!I68</f>
        <v>#REF!</v>
      </c>
      <c r="J65" s="280">
        <f>+'Önkormányzat 2'!G68</f>
        <v>0</v>
      </c>
      <c r="K65" s="532">
        <f>+'Önkormányzat 2'!K68+'Int.összesen 3'!K68</f>
        <v>0</v>
      </c>
      <c r="L65" s="532">
        <f>+'Önkormányzat 2'!L68+'Int.összesen 3'!L68</f>
        <v>0</v>
      </c>
      <c r="M65" s="532">
        <f>+'Önkormányzat 2'!M68+'Int.összesen 3'!M68</f>
        <v>0</v>
      </c>
      <c r="N65" s="284">
        <f>+'Önkormányzat 2'!N68+'Int.összesen 3'!N68</f>
        <v>0</v>
      </c>
      <c r="O65" s="320"/>
    </row>
    <row r="66" spans="1:16" s="318" customFormat="1" ht="12" hidden="1" customHeight="1" thickBot="1" x14ac:dyDescent="0.35">
      <c r="A66" s="338" t="s">
        <v>122</v>
      </c>
      <c r="B66" s="292" t="s">
        <v>123</v>
      </c>
      <c r="C66" s="284">
        <f>+'Önkormányzat 2'!C69+'Int.összesen 3'!C69</f>
        <v>0</v>
      </c>
      <c r="D66" s="284">
        <f>+'Önkormányzat 2'!D69+'Int.összesen 3'!D69</f>
        <v>0</v>
      </c>
      <c r="E66" s="284">
        <f>+'Önkormányzat 2'!E69+'Int.összesen 3'!E69</f>
        <v>0</v>
      </c>
      <c r="F66" s="284">
        <f>+'Önkormányzat 2'!F69+'Int.összesen 3'!F69</f>
        <v>0</v>
      </c>
      <c r="G66" s="280" t="e">
        <f t="shared" si="8"/>
        <v>#REF!</v>
      </c>
      <c r="H66" s="284" t="e">
        <f>+'Önkormányzat 2'!H69+'Int.összesen 3'!H69</f>
        <v>#REF!</v>
      </c>
      <c r="I66" s="284" t="e">
        <f>+'Önkormányzat 2'!I69+'Int.összesen 3'!I69</f>
        <v>#REF!</v>
      </c>
      <c r="J66" s="280">
        <f>+'Önkormányzat 2'!G69</f>
        <v>0</v>
      </c>
      <c r="K66" s="532">
        <f>+'Önkormányzat 2'!K69+'Int.összesen 3'!K69</f>
        <v>0</v>
      </c>
      <c r="L66" s="532">
        <f>+'Önkormányzat 2'!L69+'Int.összesen 3'!L69</f>
        <v>0</v>
      </c>
      <c r="M66" s="532">
        <f>+'Önkormányzat 2'!M69+'Int.összesen 3'!M69</f>
        <v>0</v>
      </c>
      <c r="N66" s="284">
        <f>+'Önkormányzat 2'!N69+'Int.összesen 3'!N69</f>
        <v>0</v>
      </c>
      <c r="O66" s="320"/>
    </row>
    <row r="67" spans="1:16" s="318" customFormat="1" ht="12" customHeight="1" thickBot="1" x14ac:dyDescent="0.35">
      <c r="A67" s="295" t="s">
        <v>124</v>
      </c>
      <c r="B67" s="289" t="s">
        <v>625</v>
      </c>
      <c r="C67" s="280">
        <f>SUM(C68:C71)</f>
        <v>0</v>
      </c>
      <c r="D67" s="280"/>
      <c r="E67" s="280">
        <f>SUM(E68:E71)</f>
        <v>0</v>
      </c>
      <c r="F67" s="280">
        <f>SUM(F68:F71)</f>
        <v>0</v>
      </c>
      <c r="G67" s="280" t="e">
        <f t="shared" si="8"/>
        <v>#REF!</v>
      </c>
      <c r="H67" s="280" t="e">
        <f>SUM(H68:H71)</f>
        <v>#REF!</v>
      </c>
      <c r="I67" s="280" t="e">
        <f>SUM(I68:I71)</f>
        <v>#REF!</v>
      </c>
      <c r="J67" s="280">
        <f>+'Önkormányzat 2'!G70</f>
        <v>0</v>
      </c>
      <c r="K67" s="531">
        <f>SUM(K68:K71)</f>
        <v>0</v>
      </c>
      <c r="L67" s="531"/>
      <c r="M67" s="531">
        <f>SUM(M68:M71)</f>
        <v>0</v>
      </c>
      <c r="N67" s="280">
        <f>SUM(N68:N71)</f>
        <v>0</v>
      </c>
      <c r="O67" s="317"/>
    </row>
    <row r="68" spans="1:16" s="318" customFormat="1" ht="12" hidden="1" customHeight="1" x14ac:dyDescent="0.3">
      <c r="A68" s="338" t="s">
        <v>126</v>
      </c>
      <c r="B68" s="283" t="s">
        <v>127</v>
      </c>
      <c r="C68" s="284"/>
      <c r="D68" s="284">
        <f>+'Önkormányzat 2'!D71+'Int.összesen 3'!D71</f>
        <v>8999846</v>
      </c>
      <c r="E68" s="284">
        <f>+'Önkormányzat 2'!E71+'Int.összesen 3'!E71</f>
        <v>0</v>
      </c>
      <c r="F68" s="284"/>
      <c r="G68" s="280" t="e">
        <f t="shared" si="8"/>
        <v>#REF!</v>
      </c>
      <c r="H68" s="284" t="e">
        <f>+'Önkormányzat 2'!H71+'Int.összesen 3'!H71</f>
        <v>#REF!</v>
      </c>
      <c r="I68" s="284" t="e">
        <f>+'Önkormányzat 2'!I71+'Int.összesen 3'!I71</f>
        <v>#REF!</v>
      </c>
      <c r="J68" s="280">
        <f>+'Önkormányzat 2'!G71</f>
        <v>0</v>
      </c>
      <c r="K68" s="532">
        <f>+'Önkormányzat 2'!K71+'Int.összesen 3'!K71</f>
        <v>0</v>
      </c>
      <c r="L68" s="532">
        <f>+'Önkormányzat 2'!L71+'Int.összesen 3'!L71</f>
        <v>0</v>
      </c>
      <c r="M68" s="532">
        <f>+'Önkormányzat 2'!M71+'Int.összesen 3'!M71</f>
        <v>0</v>
      </c>
      <c r="N68" s="284">
        <f>+'Önkormányzat 2'!N71+'Int.összesen 3'!N71</f>
        <v>0</v>
      </c>
      <c r="O68" s="320"/>
    </row>
    <row r="69" spans="1:16" s="318" customFormat="1" ht="12" hidden="1" customHeight="1" x14ac:dyDescent="0.3">
      <c r="A69" s="338" t="s">
        <v>128</v>
      </c>
      <c r="B69" s="283" t="s">
        <v>129</v>
      </c>
      <c r="C69" s="284">
        <f>+'Önkormányzat 2'!C72+'Int.összesen 3'!C72</f>
        <v>0</v>
      </c>
      <c r="D69" s="284">
        <f>+'Önkormányzat 2'!D72+'Int.összesen 3'!D72</f>
        <v>0</v>
      </c>
      <c r="E69" s="284">
        <f>+'Önkormányzat 2'!E72+'Int.összesen 3'!E72</f>
        <v>0</v>
      </c>
      <c r="F69" s="284">
        <f>+'Önkormányzat 2'!F72+'Int.összesen 3'!F72</f>
        <v>0</v>
      </c>
      <c r="G69" s="280" t="e">
        <f t="shared" si="8"/>
        <v>#REF!</v>
      </c>
      <c r="H69" s="284" t="e">
        <f>+'Önkormányzat 2'!H72+'Int.összesen 3'!H72</f>
        <v>#REF!</v>
      </c>
      <c r="I69" s="284" t="e">
        <f>+'Önkormányzat 2'!I72+'Int.összesen 3'!I72</f>
        <v>#REF!</v>
      </c>
      <c r="J69" s="280">
        <f>+'Önkormányzat 2'!G72</f>
        <v>0</v>
      </c>
      <c r="K69" s="532">
        <f>+'Önkormányzat 2'!K72+'Int.összesen 3'!K72</f>
        <v>0</v>
      </c>
      <c r="L69" s="532">
        <f>+'Önkormányzat 2'!L72+'Int.összesen 3'!L72</f>
        <v>0</v>
      </c>
      <c r="M69" s="532">
        <f>+'Önkormányzat 2'!M72+'Int.összesen 3'!M72</f>
        <v>0</v>
      </c>
      <c r="N69" s="284">
        <f>+'Önkormányzat 2'!N72+'Int.összesen 3'!N72</f>
        <v>0</v>
      </c>
      <c r="O69" s="320"/>
    </row>
    <row r="70" spans="1:16" s="318" customFormat="1" ht="12" hidden="1" customHeight="1" x14ac:dyDescent="0.3">
      <c r="A70" s="338" t="s">
        <v>130</v>
      </c>
      <c r="B70" s="283" t="s">
        <v>131</v>
      </c>
      <c r="C70" s="284">
        <f>+'Önkormányzat 2'!C73+'Int.összesen 3'!C73</f>
        <v>0</v>
      </c>
      <c r="D70" s="284">
        <f>+'Önkormányzat 2'!D73+'Int.összesen 3'!D73</f>
        <v>0</v>
      </c>
      <c r="E70" s="284">
        <f>+'Önkormányzat 2'!E73+'Int.összesen 3'!E73</f>
        <v>0</v>
      </c>
      <c r="F70" s="284">
        <f>+'Önkormányzat 2'!F73+'Int.összesen 3'!F73</f>
        <v>0</v>
      </c>
      <c r="G70" s="280" t="e">
        <f t="shared" si="8"/>
        <v>#REF!</v>
      </c>
      <c r="H70" s="284" t="e">
        <f>+'Önkormányzat 2'!H73+'Int.összesen 3'!H73</f>
        <v>#REF!</v>
      </c>
      <c r="I70" s="284" t="e">
        <f>+'Önkormányzat 2'!I73+'Int.összesen 3'!I73</f>
        <v>#REF!</v>
      </c>
      <c r="J70" s="280">
        <f>+'Önkormányzat 2'!G73</f>
        <v>0</v>
      </c>
      <c r="K70" s="532">
        <f>+'Önkormányzat 2'!K73+'Int.összesen 3'!K73</f>
        <v>0</v>
      </c>
      <c r="L70" s="532">
        <f>+'Önkormányzat 2'!L73+'Int.összesen 3'!L73</f>
        <v>0</v>
      </c>
      <c r="M70" s="532">
        <f>+'Önkormányzat 2'!M73+'Int.összesen 3'!M73</f>
        <v>0</v>
      </c>
      <c r="N70" s="284">
        <f>+'Önkormányzat 2'!N73+'Int.összesen 3'!N73</f>
        <v>0</v>
      </c>
      <c r="O70" s="320"/>
    </row>
    <row r="71" spans="1:16" s="318" customFormat="1" ht="12" hidden="1" customHeight="1" thickBot="1" x14ac:dyDescent="0.4">
      <c r="A71" s="338" t="s">
        <v>132</v>
      </c>
      <c r="B71" s="283" t="s">
        <v>133</v>
      </c>
      <c r="C71" s="284"/>
      <c r="D71" s="284">
        <f>+'Önkormányzat 2'!D74+'Int.összesen 3'!D74</f>
        <v>0</v>
      </c>
      <c r="E71" s="284">
        <f>+'Önkormányzat 2'!E74+'Int.összesen 3'!E74</f>
        <v>0</v>
      </c>
      <c r="F71" s="284"/>
      <c r="G71" s="280" t="e">
        <f t="shared" si="8"/>
        <v>#REF!</v>
      </c>
      <c r="H71" s="284" t="e">
        <f>+'Önkormányzat 2'!H74+'Int.összesen 3'!H74</f>
        <v>#REF!</v>
      </c>
      <c r="I71" s="284" t="e">
        <f>+'Önkormányzat 2'!I74+'Int.összesen 3'!I74</f>
        <v>#REF!</v>
      </c>
      <c r="J71" s="280">
        <f>+'Önkormányzat 2'!G74</f>
        <v>0</v>
      </c>
      <c r="K71" s="532">
        <f>+'Önkormányzat 2'!K74+'Int.összesen 3'!K74</f>
        <v>0</v>
      </c>
      <c r="L71" s="532">
        <f>+'Önkormányzat 2'!L74+'Int.összesen 3'!L74</f>
        <v>0</v>
      </c>
      <c r="M71" s="532">
        <f>+'Önkormányzat 2'!M74+'Int.összesen 3'!M74</f>
        <v>0</v>
      </c>
      <c r="N71" s="284">
        <f>+'Önkormányzat 2'!N74+'Int.összesen 3'!N74</f>
        <v>0</v>
      </c>
      <c r="O71" s="320"/>
      <c r="P71" s="321"/>
    </row>
    <row r="72" spans="1:16" s="318" customFormat="1" ht="12" customHeight="1" thickBot="1" x14ac:dyDescent="0.35">
      <c r="A72" s="295" t="s">
        <v>134</v>
      </c>
      <c r="B72" s="289" t="s">
        <v>626</v>
      </c>
      <c r="C72" s="280">
        <f>SUM(C73:C74)</f>
        <v>1562934665</v>
      </c>
      <c r="D72" s="280">
        <f t="shared" ref="D72:E72" si="17">SUM(D73:D74)</f>
        <v>0</v>
      </c>
      <c r="E72" s="280">
        <f t="shared" si="17"/>
        <v>0</v>
      </c>
      <c r="F72" s="280">
        <f>SUM(F73:F74)</f>
        <v>1562934665</v>
      </c>
      <c r="G72" s="280" t="e">
        <f t="shared" si="8"/>
        <v>#REF!</v>
      </c>
      <c r="H72" s="280" t="e">
        <f t="shared" ref="H72:M72" si="18">SUM(H73:H74)</f>
        <v>#REF!</v>
      </c>
      <c r="I72" s="280">
        <f t="shared" si="18"/>
        <v>0</v>
      </c>
      <c r="J72" s="280" t="e">
        <f>+'Önkormányzat 2'!G75+'Int.összesen 3'!G75</f>
        <v>#REF!</v>
      </c>
      <c r="K72" s="531">
        <f t="shared" si="18"/>
        <v>0</v>
      </c>
      <c r="L72" s="531">
        <f t="shared" si="18"/>
        <v>0</v>
      </c>
      <c r="M72" s="531">
        <f t="shared" si="18"/>
        <v>0</v>
      </c>
      <c r="N72" s="280" t="e">
        <f>+'Int.összesen 3'!H75+'Önkormányzat 2'!H75</f>
        <v>#REF!</v>
      </c>
      <c r="O72" s="317" t="e">
        <f>+N72/J72</f>
        <v>#REF!</v>
      </c>
    </row>
    <row r="73" spans="1:16" s="318" customFormat="1" ht="12" customHeight="1" x14ac:dyDescent="0.3">
      <c r="A73" s="338" t="s">
        <v>136</v>
      </c>
      <c r="B73" s="283" t="s">
        <v>137</v>
      </c>
      <c r="C73" s="284">
        <f>+'Önkormányzat 2'!C76+'Int.összesen 3'!C75</f>
        <v>1562934665</v>
      </c>
      <c r="D73" s="284"/>
      <c r="E73" s="284">
        <f>+'Önkormányzat 2'!E76+'Int.összesen 3'!E75</f>
        <v>0</v>
      </c>
      <c r="F73" s="284">
        <f>+'Önkormányzat 2'!F76+'Int.összesen 3'!F75</f>
        <v>1562934665</v>
      </c>
      <c r="G73" s="280" t="e">
        <f t="shared" si="8"/>
        <v>#REF!</v>
      </c>
      <c r="H73" s="284"/>
      <c r="I73" s="284"/>
      <c r="J73" s="280" t="e">
        <f>+'Önkormányzat 2'!G76+'Int.összesen 3'!G75</f>
        <v>#REF!</v>
      </c>
      <c r="K73" s="532">
        <f>+'Önkormányzat 2'!K76+'Int.összesen 3'!K76</f>
        <v>0</v>
      </c>
      <c r="L73" s="532">
        <f>+'Önkormányzat 2'!L76+'Int.összesen 3'!L76</f>
        <v>0</v>
      </c>
      <c r="M73" s="532">
        <f>+'Önkormányzat 2'!M76+'Int.összesen 3'!M76</f>
        <v>0</v>
      </c>
      <c r="N73" s="284" t="e">
        <f>'Önkormányzat 2'!H75+'Int.összesen 3'!H76</f>
        <v>#REF!</v>
      </c>
      <c r="O73" s="320" t="e">
        <f>+N73/J73</f>
        <v>#REF!</v>
      </c>
    </row>
    <row r="74" spans="1:16" s="318" customFormat="1" ht="12" customHeight="1" thickBot="1" x14ac:dyDescent="0.35">
      <c r="A74" s="338" t="s">
        <v>138</v>
      </c>
      <c r="B74" s="283" t="s">
        <v>139</v>
      </c>
      <c r="C74" s="284">
        <f>+'Önkormányzat 2'!C77+'Int.összesen 3'!C77</f>
        <v>0</v>
      </c>
      <c r="D74" s="284">
        <f>+'Önkormányzat 2'!D77+'Int.összesen 3'!D77</f>
        <v>0</v>
      </c>
      <c r="E74" s="284">
        <f>+'Önkormányzat 2'!E77+'Int.összesen 3'!E77</f>
        <v>0</v>
      </c>
      <c r="F74" s="284">
        <f>+'Önkormányzat 2'!F77+'Int.összesen 3'!F77</f>
        <v>0</v>
      </c>
      <c r="G74" s="280" t="e">
        <f t="shared" si="8"/>
        <v>#REF!</v>
      </c>
      <c r="H74" s="284" t="e">
        <f>+'Önkormányzat 2'!H77+'Int.összesen 3'!H77</f>
        <v>#REF!</v>
      </c>
      <c r="I74" s="284"/>
      <c r="J74" s="280">
        <f>+'Önkormányzat 2'!G77</f>
        <v>0</v>
      </c>
      <c r="K74" s="532">
        <f>+'Önkormányzat 2'!K77+'Int.összesen 3'!K77</f>
        <v>0</v>
      </c>
      <c r="L74" s="532">
        <f>+'Önkormányzat 2'!L77+'Int.összesen 3'!L77</f>
        <v>0</v>
      </c>
      <c r="M74" s="532">
        <f>+'Önkormányzat 2'!M77+'Int.összesen 3'!M77</f>
        <v>0</v>
      </c>
      <c r="N74" s="284">
        <f>+'Önkormányzat 2'!N77+'Int.összesen 3'!N77</f>
        <v>0</v>
      </c>
      <c r="O74" s="320"/>
    </row>
    <row r="75" spans="1:16" s="318" customFormat="1" ht="13.5" customHeight="1" thickBot="1" x14ac:dyDescent="0.35">
      <c r="A75" s="295" t="s">
        <v>140</v>
      </c>
      <c r="B75" s="289" t="s">
        <v>627</v>
      </c>
      <c r="C75" s="280">
        <f>SUM(C76:C78)</f>
        <v>33033603</v>
      </c>
      <c r="D75" s="280">
        <f t="shared" ref="D75:F75" si="19">SUM(D76:D78)</f>
        <v>0</v>
      </c>
      <c r="E75" s="280">
        <f t="shared" si="19"/>
        <v>0</v>
      </c>
      <c r="F75" s="280">
        <f t="shared" si="19"/>
        <v>33033603</v>
      </c>
      <c r="G75" s="280" t="e">
        <f t="shared" si="8"/>
        <v>#REF!</v>
      </c>
      <c r="H75" s="280" t="e">
        <f>SUM(H76:H78)</f>
        <v>#REF!</v>
      </c>
      <c r="I75" s="280" t="e">
        <f>SUM(I76:I78)</f>
        <v>#REF!</v>
      </c>
      <c r="J75" s="280">
        <f>+'Önkormányzat 2'!G78</f>
        <v>0</v>
      </c>
      <c r="K75" s="531">
        <f>SUM(K76:K78)</f>
        <v>0</v>
      </c>
      <c r="L75" s="531"/>
      <c r="M75" s="531">
        <f>SUM(M76:M78)</f>
        <v>0</v>
      </c>
      <c r="N75" s="280" t="e">
        <f>SUM(N76:N78)</f>
        <v>#REF!</v>
      </c>
      <c r="O75" s="317" t="e">
        <f>+N75/J75</f>
        <v>#REF!</v>
      </c>
    </row>
    <row r="76" spans="1:16" s="318" customFormat="1" ht="12" customHeight="1" x14ac:dyDescent="0.3">
      <c r="A76" s="338" t="s">
        <v>142</v>
      </c>
      <c r="B76" s="283" t="s">
        <v>631</v>
      </c>
      <c r="C76" s="284">
        <f>+'Önkormányzat 2'!C142-'Int.összesen 3'!C79</f>
        <v>0</v>
      </c>
      <c r="D76" s="284">
        <f>+'Önkormányzat 2'!D142-'Int.összesen 3'!D79</f>
        <v>0</v>
      </c>
      <c r="E76" s="284">
        <f>+'Önkormányzat 2'!E142-'Int.összesen 3'!E79</f>
        <v>0</v>
      </c>
      <c r="F76" s="284">
        <f>+'Önkormányzat 2'!F142-'Int.összesen 3'!F79</f>
        <v>0</v>
      </c>
      <c r="G76" s="280">
        <f t="shared" si="8"/>
        <v>0</v>
      </c>
      <c r="H76" s="284"/>
      <c r="I76" s="284"/>
      <c r="J76" s="280"/>
      <c r="K76" s="532">
        <f>+'Önkormányzat 2'!K79+'Int.összesen 3'!K79</f>
        <v>0</v>
      </c>
      <c r="L76" s="532">
        <f>+'Önkormányzat 2'!L79+'Int.összesen 3'!L79</f>
        <v>0</v>
      </c>
      <c r="M76" s="532">
        <f>+'Önkormányzat 2'!M79+'Int.összesen 3'!M79</f>
        <v>0</v>
      </c>
      <c r="N76" s="284" t="e">
        <f>'Önkormányzat 2'!H142-'Int.összesen 3'!H79</f>
        <v>#REF!</v>
      </c>
      <c r="O76" s="320"/>
    </row>
    <row r="77" spans="1:16" s="318" customFormat="1" ht="12" customHeight="1" x14ac:dyDescent="0.3">
      <c r="A77" s="338" t="s">
        <v>144</v>
      </c>
      <c r="B77" s="283" t="s">
        <v>641</v>
      </c>
      <c r="C77" s="284">
        <f>+'Önkormányzat 2'!C79</f>
        <v>33033603</v>
      </c>
      <c r="D77" s="284">
        <f>+'Önkormányzat 2'!D80+'Int.összesen 3'!D80</f>
        <v>0</v>
      </c>
      <c r="E77" s="284">
        <f>+'Önkormányzat 2'!E80+'Int.összesen 3'!E80</f>
        <v>0</v>
      </c>
      <c r="F77" s="284">
        <f>+'Önkormányzat 2'!F79</f>
        <v>33033603</v>
      </c>
      <c r="G77" s="280" t="e">
        <f t="shared" si="8"/>
        <v>#REF!</v>
      </c>
      <c r="H77" s="284" t="e">
        <f>+'Önkormányzat 2'!H80+'Int.összesen 3'!H80</f>
        <v>#REF!</v>
      </c>
      <c r="I77" s="284" t="e">
        <f>+'Önkormányzat 2'!I80+'Int.összesen 3'!I80</f>
        <v>#REF!</v>
      </c>
      <c r="J77" s="280">
        <f>+'Önkormányzat 2'!G79</f>
        <v>0</v>
      </c>
      <c r="K77" s="532">
        <f>+'Önkormányzat 2'!K80+'Int.összesen 3'!K80</f>
        <v>0</v>
      </c>
      <c r="L77" s="532">
        <f>+'Önkormányzat 2'!L80+'Int.összesen 3'!L80</f>
        <v>0</v>
      </c>
      <c r="M77" s="532">
        <f>+'Önkormányzat 2'!M80+'Int.összesen 3'!M80</f>
        <v>0</v>
      </c>
      <c r="N77" s="284">
        <f>+'Önkormányzat 2'!H79</f>
        <v>0</v>
      </c>
      <c r="O77" s="320" t="e">
        <f>+N77/J77</f>
        <v>#DIV/0!</v>
      </c>
    </row>
    <row r="78" spans="1:16" s="318" customFormat="1" ht="12" customHeight="1" thickBot="1" x14ac:dyDescent="0.35">
      <c r="A78" s="338" t="s">
        <v>146</v>
      </c>
      <c r="B78" s="283" t="s">
        <v>147</v>
      </c>
      <c r="C78" s="284"/>
      <c r="D78" s="284">
        <f>+'Önkormányzat 2'!D81+'Int.összesen 3'!D81</f>
        <v>0</v>
      </c>
      <c r="E78" s="284">
        <f>+'Önkormányzat 2'!E81+'Int.összesen 3'!E81</f>
        <v>0</v>
      </c>
      <c r="F78" s="284"/>
      <c r="G78" s="280" t="e">
        <f t="shared" si="8"/>
        <v>#REF!</v>
      </c>
      <c r="H78" s="284" t="e">
        <f>+'Önkormányzat 2'!H81+'Int.összesen 3'!H81</f>
        <v>#REF!</v>
      </c>
      <c r="I78" s="284" t="e">
        <f>+'Önkormányzat 2'!I81+'Int.összesen 3'!I81</f>
        <v>#REF!</v>
      </c>
      <c r="J78" s="280">
        <f>+'Önkormányzat 2'!G81</f>
        <v>0</v>
      </c>
      <c r="K78" s="532">
        <f>+'Önkormányzat 2'!K81+'Int.összesen 3'!K81</f>
        <v>0</v>
      </c>
      <c r="L78" s="532">
        <f>+'Önkormányzat 2'!L81+'Int.összesen 3'!L81</f>
        <v>0</v>
      </c>
      <c r="M78" s="532">
        <f>+'Önkormányzat 2'!M81+'Int.összesen 3'!M81</f>
        <v>0</v>
      </c>
      <c r="N78" s="284">
        <f>+'Önkormányzat 2'!N81+'Int.összesen 3'!N81</f>
        <v>0</v>
      </c>
      <c r="O78" s="320"/>
    </row>
    <row r="79" spans="1:16" s="318" customFormat="1" ht="12" customHeight="1" thickBot="1" x14ac:dyDescent="0.35">
      <c r="A79" s="295" t="s">
        <v>148</v>
      </c>
      <c r="B79" s="289" t="s">
        <v>628</v>
      </c>
      <c r="C79" s="280">
        <f>SUM(C80:C83)</f>
        <v>0</v>
      </c>
      <c r="D79" s="280"/>
      <c r="E79" s="280">
        <f>SUM(E80:E83)</f>
        <v>0</v>
      </c>
      <c r="F79" s="280">
        <f>SUM(F80:F83)</f>
        <v>0</v>
      </c>
      <c r="G79" s="280" t="e">
        <f t="shared" si="8"/>
        <v>#REF!</v>
      </c>
      <c r="H79" s="280" t="e">
        <f>SUM(H80:H83)</f>
        <v>#REF!</v>
      </c>
      <c r="I79" s="280" t="e">
        <f>SUM(I80:I83)</f>
        <v>#REF!</v>
      </c>
      <c r="J79" s="280">
        <f>+'Önkormányzat 2'!G82</f>
        <v>0</v>
      </c>
      <c r="K79" s="531">
        <f>SUM(K80:K83)</f>
        <v>0</v>
      </c>
      <c r="L79" s="531"/>
      <c r="M79" s="531">
        <f>SUM(M80:M83)</f>
        <v>0</v>
      </c>
      <c r="N79" s="280">
        <f>SUM(N80:N83)</f>
        <v>0</v>
      </c>
      <c r="O79" s="317"/>
    </row>
    <row r="80" spans="1:16" s="318" customFormat="1" ht="12" hidden="1" customHeight="1" x14ac:dyDescent="0.3">
      <c r="A80" s="292" t="s">
        <v>150</v>
      </c>
      <c r="B80" s="283" t="s">
        <v>151</v>
      </c>
      <c r="C80" s="284">
        <f>+'Önkormányzat 2'!C83+'Int.összesen 3'!C83</f>
        <v>0</v>
      </c>
      <c r="D80" s="284">
        <f>+'Önkormányzat 2'!D83+'Int.összesen 3'!D83</f>
        <v>0</v>
      </c>
      <c r="E80" s="284">
        <f>+'Önkormányzat 2'!E83+'Int.összesen 3'!E83</f>
        <v>0</v>
      </c>
      <c r="F80" s="284">
        <f>+'Önkormányzat 2'!F83+'Int.összesen 3'!F83</f>
        <v>0</v>
      </c>
      <c r="G80" s="280" t="e">
        <f t="shared" si="8"/>
        <v>#REF!</v>
      </c>
      <c r="H80" s="284" t="e">
        <f>+'Önkormányzat 2'!H83+'Int.összesen 3'!H83</f>
        <v>#REF!</v>
      </c>
      <c r="I80" s="284" t="e">
        <f>+'Önkormányzat 2'!I83+'Int.összesen 3'!I83</f>
        <v>#REF!</v>
      </c>
      <c r="J80" s="280">
        <f>+'Önkormányzat 2'!G83</f>
        <v>0</v>
      </c>
      <c r="K80" s="532">
        <f>+'Önkormányzat 2'!K83+'Int.összesen 3'!K83</f>
        <v>0</v>
      </c>
      <c r="L80" s="532">
        <f>+'Önkormányzat 2'!L83+'Int.összesen 3'!L83</f>
        <v>0</v>
      </c>
      <c r="M80" s="532">
        <f>+'Önkormányzat 2'!M83+'Int.összesen 3'!M83</f>
        <v>0</v>
      </c>
      <c r="N80" s="284">
        <f>+'Önkormányzat 2'!N83+'Int.összesen 3'!N83</f>
        <v>0</v>
      </c>
      <c r="O80" s="320"/>
    </row>
    <row r="81" spans="1:18" s="318" customFormat="1" ht="12" hidden="1" customHeight="1" x14ac:dyDescent="0.3">
      <c r="A81" s="292" t="s">
        <v>152</v>
      </c>
      <c r="B81" s="283" t="s">
        <v>153</v>
      </c>
      <c r="C81" s="284"/>
      <c r="D81" s="284"/>
      <c r="E81" s="284"/>
      <c r="F81" s="284"/>
      <c r="G81" s="280" t="e">
        <f t="shared" si="8"/>
        <v>#REF!</v>
      </c>
      <c r="H81" s="284" t="e">
        <f>+'Önkormányzat 2'!H84+'Int.összesen 3'!H84</f>
        <v>#REF!</v>
      </c>
      <c r="I81" s="284" t="e">
        <f>+'Önkormányzat 2'!I84+'Int.összesen 3'!I84</f>
        <v>#REF!</v>
      </c>
      <c r="J81" s="280">
        <f>+'Önkormányzat 2'!G84</f>
        <v>0</v>
      </c>
      <c r="K81" s="532">
        <f>+'Önkormányzat 2'!K84+'Int.összesen 3'!K84</f>
        <v>0</v>
      </c>
      <c r="L81" s="532">
        <f>+'Önkormányzat 2'!L84+'Int.összesen 3'!L84</f>
        <v>0</v>
      </c>
      <c r="M81" s="532">
        <f>+'Önkormányzat 2'!M84+'Int.összesen 3'!M84</f>
        <v>0</v>
      </c>
      <c r="N81" s="284">
        <f>+'Önkormányzat 2'!N84+'Int.összesen 3'!N84</f>
        <v>0</v>
      </c>
      <c r="O81" s="320"/>
    </row>
    <row r="82" spans="1:18" s="318" customFormat="1" ht="12" hidden="1" customHeight="1" x14ac:dyDescent="0.3">
      <c r="A82" s="292" t="s">
        <v>154</v>
      </c>
      <c r="B82" s="283" t="s">
        <v>155</v>
      </c>
      <c r="C82" s="284"/>
      <c r="D82" s="284"/>
      <c r="E82" s="284"/>
      <c r="F82" s="284"/>
      <c r="G82" s="280" t="e">
        <f t="shared" si="8"/>
        <v>#REF!</v>
      </c>
      <c r="H82" s="284" t="e">
        <f>+'Önkormányzat 2'!H85+'Int.összesen 3'!H85</f>
        <v>#REF!</v>
      </c>
      <c r="I82" s="284" t="e">
        <f>+'Önkormányzat 2'!I85+'Int.összesen 3'!I85</f>
        <v>#REF!</v>
      </c>
      <c r="J82" s="280">
        <f>+'Önkormányzat 2'!G85</f>
        <v>0</v>
      </c>
      <c r="K82" s="532">
        <f>+'Önkormányzat 2'!K85+'Int.összesen 3'!K85</f>
        <v>0</v>
      </c>
      <c r="L82" s="532">
        <f>+'Önkormányzat 2'!L85+'Int.összesen 3'!L85</f>
        <v>0</v>
      </c>
      <c r="M82" s="532">
        <f>+'Önkormányzat 2'!M85+'Int.összesen 3'!M85</f>
        <v>0</v>
      </c>
      <c r="N82" s="284">
        <f>+'Önkormányzat 2'!N85+'Int.összesen 3'!N85</f>
        <v>0</v>
      </c>
      <c r="O82" s="320"/>
    </row>
    <row r="83" spans="1:18" s="318" customFormat="1" ht="12" hidden="1" customHeight="1" thickBot="1" x14ac:dyDescent="0.35">
      <c r="A83" s="292" t="s">
        <v>156</v>
      </c>
      <c r="B83" s="283" t="s">
        <v>157</v>
      </c>
      <c r="C83" s="284"/>
      <c r="D83" s="284"/>
      <c r="E83" s="284"/>
      <c r="F83" s="284"/>
      <c r="G83" s="280" t="e">
        <f t="shared" si="8"/>
        <v>#REF!</v>
      </c>
      <c r="H83" s="284" t="e">
        <f>+'Önkormányzat 2'!H86+'Int.összesen 3'!H86</f>
        <v>#REF!</v>
      </c>
      <c r="I83" s="284" t="e">
        <f>+'Önkormányzat 2'!I86+'Int.összesen 3'!I86</f>
        <v>#REF!</v>
      </c>
      <c r="J83" s="280">
        <f>+'Önkormányzat 2'!G86</f>
        <v>0</v>
      </c>
      <c r="K83" s="532">
        <f>+'Önkormányzat 2'!K86+'Int.összesen 3'!K86</f>
        <v>0</v>
      </c>
      <c r="L83" s="532">
        <f>+'Önkormányzat 2'!L86+'Int.összesen 3'!L86</f>
        <v>0</v>
      </c>
      <c r="M83" s="532">
        <f>+'Önkormányzat 2'!M86+'Int.összesen 3'!M86</f>
        <v>0</v>
      </c>
      <c r="N83" s="284">
        <f>+'Önkormányzat 2'!N86+'Int.összesen 3'!N86</f>
        <v>0</v>
      </c>
      <c r="O83" s="320"/>
    </row>
    <row r="84" spans="1:18" s="318" customFormat="1" ht="15" customHeight="1" thickBot="1" x14ac:dyDescent="0.35">
      <c r="A84" s="295" t="s">
        <v>158</v>
      </c>
      <c r="B84" s="289" t="s">
        <v>159</v>
      </c>
      <c r="C84" s="290"/>
      <c r="D84" s="290"/>
      <c r="E84" s="290"/>
      <c r="F84" s="284">
        <f>+C84+D84+E84</f>
        <v>0</v>
      </c>
      <c r="G84" s="280">
        <f t="shared" si="8"/>
        <v>0</v>
      </c>
      <c r="H84" s="290"/>
      <c r="I84" s="290"/>
      <c r="J84" s="280">
        <f>+'Önkormányzat 2'!G87</f>
        <v>0</v>
      </c>
      <c r="K84" s="533"/>
      <c r="L84" s="533"/>
      <c r="M84" s="533"/>
      <c r="N84" s="290"/>
      <c r="O84" s="322"/>
    </row>
    <row r="85" spans="1:18" s="318" customFormat="1" ht="12.75" customHeight="1" thickBot="1" x14ac:dyDescent="0.35">
      <c r="A85" s="295" t="s">
        <v>160</v>
      </c>
      <c r="B85" s="295" t="s">
        <v>645</v>
      </c>
      <c r="C85" s="280">
        <f>+C63+C67+C72+C75+C79+C84</f>
        <v>1595968268</v>
      </c>
      <c r="D85" s="280">
        <f t="shared" ref="D85:E85" si="20">+D63+D67+D72+D75+D79+D84</f>
        <v>344804413</v>
      </c>
      <c r="E85" s="280">
        <f t="shared" si="20"/>
        <v>0</v>
      </c>
      <c r="F85" s="280">
        <f>+F63+F67+F72+F75+F79+F84</f>
        <v>1940772681</v>
      </c>
      <c r="G85" s="280" t="e">
        <f t="shared" si="8"/>
        <v>#REF!</v>
      </c>
      <c r="H85" s="280" t="e">
        <f t="shared" ref="H85:N85" si="21">+H63+H67+H72+H75+H79+H84</f>
        <v>#REF!</v>
      </c>
      <c r="I85" s="280" t="e">
        <f t="shared" si="21"/>
        <v>#REF!</v>
      </c>
      <c r="J85" s="280" t="e">
        <f>+'Önkormányzat 2'!G88+'Int.összesen 3'!G88-'Int.összesen 3'!G79</f>
        <v>#REF!</v>
      </c>
      <c r="K85" s="531">
        <f t="shared" si="21"/>
        <v>0</v>
      </c>
      <c r="L85" s="531">
        <f t="shared" si="21"/>
        <v>0</v>
      </c>
      <c r="M85" s="531">
        <f t="shared" si="21"/>
        <v>0</v>
      </c>
      <c r="N85" s="280" t="e">
        <f t="shared" si="21"/>
        <v>#REF!</v>
      </c>
      <c r="O85" s="317" t="e">
        <f>+N85/J85</f>
        <v>#REF!</v>
      </c>
    </row>
    <row r="86" spans="1:18" s="318" customFormat="1" ht="15" customHeight="1" thickBot="1" x14ac:dyDescent="0.35">
      <c r="A86" s="295" t="s">
        <v>162</v>
      </c>
      <c r="B86" s="295" t="s">
        <v>646</v>
      </c>
      <c r="C86" s="280">
        <f>+C62+C85</f>
        <v>3347842185</v>
      </c>
      <c r="D86" s="280">
        <f t="shared" ref="D86:E86" si="22">+D62+D85</f>
        <v>918675664</v>
      </c>
      <c r="E86" s="280">
        <f t="shared" si="22"/>
        <v>0</v>
      </c>
      <c r="F86" s="280">
        <f>+C86+D86</f>
        <v>4266517849</v>
      </c>
      <c r="G86" s="280" t="e">
        <f t="shared" si="8"/>
        <v>#REF!</v>
      </c>
      <c r="H86" s="280" t="e">
        <f t="shared" ref="H86:N86" si="23">+H62+H85</f>
        <v>#REF!</v>
      </c>
      <c r="I86" s="280" t="e">
        <f t="shared" si="23"/>
        <v>#REF!</v>
      </c>
      <c r="J86" s="280" t="e">
        <f>+'Önkormányzat 2'!G89+'Int.összesen 3'!G89-'Int.összesen 3'!G78</f>
        <v>#REF!</v>
      </c>
      <c r="K86" s="531" t="e">
        <f t="shared" si="23"/>
        <v>#REF!</v>
      </c>
      <c r="L86" s="531">
        <f t="shared" si="23"/>
        <v>0</v>
      </c>
      <c r="M86" s="531">
        <f t="shared" si="23"/>
        <v>0</v>
      </c>
      <c r="N86" s="280" t="e">
        <f t="shared" si="23"/>
        <v>#REF!</v>
      </c>
      <c r="O86" s="317" t="e">
        <f>+N86/J86</f>
        <v>#REF!</v>
      </c>
      <c r="P86" s="323"/>
      <c r="Q86" s="329" t="e">
        <f>+J85+J62</f>
        <v>#REF!</v>
      </c>
      <c r="R86" s="323" t="e">
        <f>+J86-Q86</f>
        <v>#REF!</v>
      </c>
    </row>
    <row r="87" spans="1:18" s="318" customFormat="1" ht="12" customHeight="1" x14ac:dyDescent="0.3">
      <c r="A87" s="325"/>
      <c r="B87" s="326"/>
      <c r="C87" s="327"/>
      <c r="D87" s="327"/>
      <c r="E87" s="328"/>
      <c r="F87" s="329"/>
      <c r="G87" s="516"/>
      <c r="H87" s="517"/>
      <c r="I87" s="518"/>
      <c r="J87" s="516"/>
      <c r="K87" s="534"/>
      <c r="L87" s="534"/>
      <c r="M87" s="535"/>
      <c r="N87" s="516"/>
      <c r="O87" s="324"/>
      <c r="Q87" s="323" t="e">
        <f>783286094+1778602975-342616774-N86</f>
        <v>#REF!</v>
      </c>
    </row>
    <row r="88" spans="1:18" s="318" customFormat="1" ht="12" customHeight="1" x14ac:dyDescent="0.3">
      <c r="A88" s="325"/>
      <c r="B88" s="326"/>
      <c r="C88" s="327"/>
      <c r="D88" s="327"/>
      <c r="E88" s="328"/>
      <c r="F88" s="329"/>
      <c r="G88" s="329"/>
      <c r="H88" s="327"/>
      <c r="I88" s="328"/>
      <c r="K88" s="536"/>
      <c r="L88" s="536"/>
      <c r="M88" s="537"/>
      <c r="N88" s="329"/>
      <c r="O88" s="329"/>
    </row>
    <row r="89" spans="1:18" s="318" customFormat="1" ht="13" x14ac:dyDescent="0.3">
      <c r="A89" s="325"/>
      <c r="B89" s="326"/>
      <c r="C89" s="327"/>
      <c r="D89" s="327"/>
      <c r="E89" s="328"/>
      <c r="F89" s="329"/>
      <c r="G89" s="329"/>
      <c r="H89" s="327"/>
      <c r="I89" s="328"/>
      <c r="J89" s="329"/>
      <c r="K89" s="536"/>
      <c r="L89" s="536"/>
      <c r="M89" s="537"/>
      <c r="N89" s="329"/>
      <c r="O89" s="329"/>
    </row>
    <row r="90" spans="1:18" s="318" customFormat="1" ht="16.5" customHeight="1" x14ac:dyDescent="0.3">
      <c r="A90" s="646" t="s">
        <v>164</v>
      </c>
      <c r="B90" s="646"/>
      <c r="C90" s="646"/>
      <c r="D90" s="646"/>
      <c r="E90" s="646"/>
      <c r="F90" s="646"/>
      <c r="G90" s="646"/>
      <c r="H90" s="646"/>
      <c r="I90" s="646"/>
      <c r="J90" s="646"/>
      <c r="K90" s="646"/>
      <c r="L90" s="646"/>
      <c r="M90" s="646"/>
      <c r="N90" s="646"/>
      <c r="O90" s="521"/>
    </row>
    <row r="91" spans="1:18" s="318" customFormat="1" ht="12" customHeight="1" thickBot="1" x14ac:dyDescent="0.35">
      <c r="A91" s="651"/>
      <c r="B91" s="651"/>
      <c r="C91" s="312"/>
      <c r="D91" s="312"/>
      <c r="E91" s="336"/>
      <c r="F91" s="314"/>
      <c r="G91" s="314"/>
      <c r="H91" s="312"/>
      <c r="I91" s="519"/>
      <c r="J91" s="648" t="s">
        <v>652</v>
      </c>
      <c r="K91" s="648"/>
      <c r="L91" s="648"/>
      <c r="M91" s="648"/>
      <c r="N91" s="648"/>
      <c r="O91" s="313" t="s">
        <v>566</v>
      </c>
    </row>
    <row r="92" spans="1:18" s="318" customFormat="1" ht="12" customHeight="1" x14ac:dyDescent="0.3">
      <c r="A92" s="650" t="s">
        <v>2</v>
      </c>
      <c r="B92" s="650" t="s">
        <v>166</v>
      </c>
      <c r="C92" s="647" t="s">
        <v>843</v>
      </c>
      <c r="D92" s="647"/>
      <c r="E92" s="647"/>
      <c r="F92" s="647"/>
      <c r="G92" s="647" t="s">
        <v>801</v>
      </c>
      <c r="H92" s="647"/>
      <c r="I92" s="647"/>
      <c r="J92" s="647"/>
      <c r="K92" s="647" t="s">
        <v>558</v>
      </c>
      <c r="L92" s="647"/>
      <c r="M92" s="647"/>
      <c r="N92" s="647"/>
      <c r="O92" s="644" t="s">
        <v>559</v>
      </c>
    </row>
    <row r="93" spans="1:18" s="318" customFormat="1" ht="24" customHeight="1" thickBot="1" x14ac:dyDescent="0.35">
      <c r="A93" s="650"/>
      <c r="B93" s="650"/>
      <c r="C93" s="275" t="s">
        <v>241</v>
      </c>
      <c r="D93" s="275" t="s">
        <v>242</v>
      </c>
      <c r="E93" s="275" t="s">
        <v>243</v>
      </c>
      <c r="F93" s="514" t="s">
        <v>244</v>
      </c>
      <c r="G93" s="275" t="s">
        <v>241</v>
      </c>
      <c r="H93" s="275" t="s">
        <v>242</v>
      </c>
      <c r="I93" s="275" t="s">
        <v>243</v>
      </c>
      <c r="J93" s="514" t="s">
        <v>244</v>
      </c>
      <c r="K93" s="647"/>
      <c r="L93" s="647"/>
      <c r="M93" s="647"/>
      <c r="N93" s="647"/>
      <c r="O93" s="645"/>
    </row>
    <row r="94" spans="1:18" s="318" customFormat="1" ht="12" customHeight="1" thickBot="1" x14ac:dyDescent="0.35">
      <c r="A94" s="514">
        <v>1</v>
      </c>
      <c r="B94" s="514">
        <v>2</v>
      </c>
      <c r="C94" s="514">
        <v>3</v>
      </c>
      <c r="D94" s="514"/>
      <c r="E94" s="514">
        <v>4</v>
      </c>
      <c r="F94" s="514">
        <v>5</v>
      </c>
      <c r="G94" s="514"/>
      <c r="H94" s="514">
        <v>3</v>
      </c>
      <c r="I94" s="514">
        <v>4</v>
      </c>
      <c r="J94" s="514">
        <v>5</v>
      </c>
      <c r="K94" s="530">
        <v>3</v>
      </c>
      <c r="L94" s="530"/>
      <c r="M94" s="530">
        <v>4</v>
      </c>
      <c r="N94" s="524">
        <v>5</v>
      </c>
      <c r="O94" s="526">
        <v>5</v>
      </c>
    </row>
    <row r="95" spans="1:18" s="318" customFormat="1" ht="15" customHeight="1" thickBot="1" x14ac:dyDescent="0.35">
      <c r="A95" s="337" t="s">
        <v>4</v>
      </c>
      <c r="B95" s="302" t="s">
        <v>607</v>
      </c>
      <c r="C95" s="280">
        <f>SUM(C96:C100)</f>
        <v>1617008375</v>
      </c>
      <c r="D95" s="280">
        <f>SUM(D96:D100)</f>
        <v>795013081</v>
      </c>
      <c r="E95" s="280">
        <f>+E96+E97+E98+E99+E100</f>
        <v>0</v>
      </c>
      <c r="F95" s="280">
        <f>+F96+F97+F98+F99+F100</f>
        <v>2412021456</v>
      </c>
      <c r="G95" s="280" t="e">
        <f>+J95-H95</f>
        <v>#REF!</v>
      </c>
      <c r="H95" s="280">
        <f t="shared" ref="H95:N95" si="24">+H96+H97+H98+H99+H100</f>
        <v>0</v>
      </c>
      <c r="I95" s="280">
        <f t="shared" si="24"/>
        <v>0</v>
      </c>
      <c r="J95" s="280" t="e">
        <f>+J96+J97+J98+J99+J100</f>
        <v>#REF!</v>
      </c>
      <c r="K95" s="531" t="e">
        <f t="shared" si="24"/>
        <v>#VALUE!</v>
      </c>
      <c r="L95" s="531" t="e">
        <f t="shared" si="24"/>
        <v>#DIV/0!</v>
      </c>
      <c r="M95" s="531">
        <f t="shared" si="24"/>
        <v>0</v>
      </c>
      <c r="N95" s="280" t="e">
        <f t="shared" si="24"/>
        <v>#REF!</v>
      </c>
      <c r="O95" s="317" t="e">
        <f>+N95/J95</f>
        <v>#REF!</v>
      </c>
    </row>
    <row r="96" spans="1:18" s="318" customFormat="1" ht="13" customHeight="1" x14ac:dyDescent="0.3">
      <c r="A96" s="338" t="s">
        <v>6</v>
      </c>
      <c r="B96" s="303" t="s">
        <v>168</v>
      </c>
      <c r="C96" s="284">
        <f>+'Önkormányzat 2'!C99+'Int.összesen 3'!C99</f>
        <v>729813779</v>
      </c>
      <c r="D96" s="284">
        <f>+'Önkormányzat 2'!D99+'Int.összesen 3'!D99</f>
        <v>6539000</v>
      </c>
      <c r="E96" s="284">
        <f>+'Önkormányzat 2'!E99+'Int.összesen 3'!E99</f>
        <v>0</v>
      </c>
      <c r="F96" s="284">
        <f>+'Önkormányzat 2'!F99+'Int.összesen 3'!F99</f>
        <v>736352779</v>
      </c>
      <c r="G96" s="280" t="e">
        <f t="shared" ref="G96:G148" si="25">+J96-H96</f>
        <v>#REF!</v>
      </c>
      <c r="H96" s="284"/>
      <c r="I96" s="284"/>
      <c r="J96" s="284" t="e">
        <f>+'Önkormányzat 2'!G99+'Int.összesen 3'!G99</f>
        <v>#REF!</v>
      </c>
      <c r="K96" s="532">
        <f>+'Önkormányzat 2'!K99+'Int.összesen 3'!K99</f>
        <v>0</v>
      </c>
      <c r="L96" s="532">
        <f>+'Önkormányzat 2'!L99+'Int.összesen 3'!L99</f>
        <v>0</v>
      </c>
      <c r="M96" s="532">
        <f>+'Önkormányzat 2'!M99+'Int.összesen 3'!M99</f>
        <v>0</v>
      </c>
      <c r="N96" s="284" t="e">
        <f>+'Önkormányzat 2'!H99+'Int.összesen 3'!H99</f>
        <v>#REF!</v>
      </c>
      <c r="O96" s="320" t="e">
        <f>+N96/J96</f>
        <v>#REF!</v>
      </c>
    </row>
    <row r="97" spans="1:15" ht="13.5" customHeight="1" x14ac:dyDescent="0.35">
      <c r="A97" s="338" t="s">
        <v>8</v>
      </c>
      <c r="B97" s="303" t="s">
        <v>169</v>
      </c>
      <c r="C97" s="284">
        <f>+'Önkormányzat 2'!C100+'Int.összesen 3'!C100</f>
        <v>114966648</v>
      </c>
      <c r="D97" s="284">
        <f>+'Önkormányzat 2'!D100+'Int.összesen 3'!D100</f>
        <v>960846</v>
      </c>
      <c r="E97" s="284">
        <f>+'Önkormányzat 2'!E100+'Int.összesen 3'!E100</f>
        <v>0</v>
      </c>
      <c r="F97" s="284">
        <f>+'Önkormányzat 2'!F100+'Int.összesen 3'!F100</f>
        <v>115927494</v>
      </c>
      <c r="G97" s="280" t="e">
        <f t="shared" si="25"/>
        <v>#REF!</v>
      </c>
      <c r="H97" s="284"/>
      <c r="I97" s="284"/>
      <c r="J97" s="284" t="e">
        <f>+'Önkormányzat 2'!G100+'Int.összesen 3'!G100</f>
        <v>#REF!</v>
      </c>
      <c r="K97" s="532">
        <f>+'Önkormányzat 2'!K100+'Int.összesen 3'!K100</f>
        <v>0</v>
      </c>
      <c r="L97" s="532">
        <f>+'Önkormányzat 2'!L100+'Int.összesen 3'!L100</f>
        <v>0</v>
      </c>
      <c r="M97" s="532">
        <f>+'Önkormányzat 2'!M100+'Int.összesen 3'!M100</f>
        <v>0</v>
      </c>
      <c r="N97" s="284" t="e">
        <f>+'Önkormányzat 2'!H100+'Int.összesen 3'!H100</f>
        <v>#REF!</v>
      </c>
      <c r="O97" s="320" t="e">
        <f t="shared" ref="O97:O100" si="26">+N97/J97</f>
        <v>#REF!</v>
      </c>
    </row>
    <row r="98" spans="1:15" ht="13.5" customHeight="1" x14ac:dyDescent="0.35">
      <c r="A98" s="338" t="s">
        <v>10</v>
      </c>
      <c r="B98" s="303" t="s">
        <v>170</v>
      </c>
      <c r="C98" s="284">
        <f>+'Önkormányzat 2'!C101+'Int.összesen 3'!C101</f>
        <v>729526354</v>
      </c>
      <c r="D98" s="284">
        <f>+'Önkormányzat 2'!D101+'Int.összesen 3'!D101</f>
        <v>13487272</v>
      </c>
      <c r="E98" s="284">
        <f>+'Önkormányzat 2'!E101+'Int.összesen 3'!E101</f>
        <v>0</v>
      </c>
      <c r="F98" s="284">
        <f>+'Önkormányzat 2'!F101+'Int.összesen 3'!F101</f>
        <v>743013626</v>
      </c>
      <c r="G98" s="280" t="e">
        <f t="shared" si="25"/>
        <v>#REF!</v>
      </c>
      <c r="H98" s="284"/>
      <c r="I98" s="284"/>
      <c r="J98" s="284" t="e">
        <f>+'Önkormányzat 2'!G101+'Int.összesen 3'!G101</f>
        <v>#REF!</v>
      </c>
      <c r="K98" s="532" t="e">
        <f>+'Önkormányzat 2'!K101+'Int.összesen 3'!K101</f>
        <v>#VALUE!</v>
      </c>
      <c r="L98" s="532">
        <f>+'Önkormányzat 2'!L101+'Int.összesen 3'!L101</f>
        <v>0</v>
      </c>
      <c r="M98" s="532">
        <f>+'Önkormányzat 2'!M101+'Int.összesen 3'!M101</f>
        <v>0</v>
      </c>
      <c r="N98" s="284" t="e">
        <f>+'Önkormányzat 2'!H101+'Int.összesen 3'!H101</f>
        <v>#REF!</v>
      </c>
      <c r="O98" s="320" t="e">
        <f t="shared" si="26"/>
        <v>#REF!</v>
      </c>
    </row>
    <row r="99" spans="1:15" s="315" customFormat="1" ht="12" customHeight="1" x14ac:dyDescent="0.25">
      <c r="A99" s="338" t="s">
        <v>12</v>
      </c>
      <c r="B99" s="303" t="s">
        <v>171</v>
      </c>
      <c r="C99" s="284">
        <f>+'Önkormányzat 2'!C102+'Int.összesen 3'!C102</f>
        <v>4000000</v>
      </c>
      <c r="D99" s="284">
        <f>+'Önkormányzat 2'!D102+'Int.összesen 3'!D102</f>
        <v>9400000</v>
      </c>
      <c r="E99" s="284">
        <f>+'Önkormányzat 2'!E102+'Int.összesen 3'!E102</f>
        <v>0</v>
      </c>
      <c r="F99" s="284">
        <f>+'Önkormányzat 2'!F102+'Int.összesen 3'!F102</f>
        <v>13400000</v>
      </c>
      <c r="G99" s="280" t="e">
        <f t="shared" si="25"/>
        <v>#REF!</v>
      </c>
      <c r="H99" s="284"/>
      <c r="I99" s="284"/>
      <c r="J99" s="284" t="e">
        <f>+'Önkormányzat 2'!G102+'Int.összesen 3'!G102</f>
        <v>#REF!</v>
      </c>
      <c r="K99" s="532">
        <f>+'Önkormányzat 2'!K102+'Int.összesen 3'!K102</f>
        <v>0</v>
      </c>
      <c r="L99" s="532">
        <f>+'Önkormányzat 2'!L102+'Int.összesen 3'!L102</f>
        <v>0</v>
      </c>
      <c r="M99" s="532">
        <f>+'Önkormányzat 2'!M102+'Int.összesen 3'!M102</f>
        <v>0</v>
      </c>
      <c r="N99" s="284" t="e">
        <f>+'Önkormányzat 2'!H102+'Int.összesen 3'!H102</f>
        <v>#REF!</v>
      </c>
      <c r="O99" s="320" t="e">
        <f t="shared" si="26"/>
        <v>#REF!</v>
      </c>
    </row>
    <row r="100" spans="1:15" ht="12" customHeight="1" x14ac:dyDescent="0.35">
      <c r="A100" s="338" t="s">
        <v>172</v>
      </c>
      <c r="B100" s="303" t="s">
        <v>173</v>
      </c>
      <c r="C100" s="284">
        <f>+'Önkormányzat 2'!C103+'Int.összesen 3'!C103</f>
        <v>38701594</v>
      </c>
      <c r="D100" s="284">
        <f>+'Önkormányzat 2'!D103+'Int.összesen 3'!D103</f>
        <v>764625963</v>
      </c>
      <c r="E100" s="284">
        <f>+'Önkormányzat 2'!E103+'Int.összesen 3'!E103</f>
        <v>0</v>
      </c>
      <c r="F100" s="284">
        <f>+'Önkormányzat 2'!F103+'Int.összesen 3'!F103</f>
        <v>803327557</v>
      </c>
      <c r="G100" s="280" t="e">
        <f t="shared" si="25"/>
        <v>#REF!</v>
      </c>
      <c r="H100" s="284"/>
      <c r="I100" s="284"/>
      <c r="J100" s="284" t="e">
        <f>+'Önkormányzat 2'!G103+'Int.összesen 3'!G103</f>
        <v>#REF!</v>
      </c>
      <c r="K100" s="532" t="e">
        <f>+'Önkormányzat 2'!H103+'Int.összesen 3'!H103</f>
        <v>#REF!</v>
      </c>
      <c r="L100" s="532" t="e">
        <f>+'Önkormányzat 2'!I103+'Int.összesen 3'!I103</f>
        <v>#DIV/0!</v>
      </c>
      <c r="M100" s="532">
        <f>+'Önkormányzat 2'!J103+'Int.összesen 3'!J103</f>
        <v>0</v>
      </c>
      <c r="N100" s="284" t="e">
        <f>+'Önkormányzat 2'!H103+'Int.összesen 3'!H103</f>
        <v>#REF!</v>
      </c>
      <c r="O100" s="320" t="e">
        <f t="shared" si="26"/>
        <v>#REF!</v>
      </c>
    </row>
    <row r="101" spans="1:15" ht="12" customHeight="1" x14ac:dyDescent="0.35">
      <c r="A101" s="338" t="s">
        <v>751</v>
      </c>
      <c r="B101" s="304" t="s">
        <v>176</v>
      </c>
      <c r="C101" s="284">
        <f>+'Önkormányzat 2'!C105+'Int.összesen 3'!C105</f>
        <v>0</v>
      </c>
      <c r="D101" s="284">
        <f>+'Önkormányzat 2'!D105+'Int.összesen 3'!D105</f>
        <v>0</v>
      </c>
      <c r="E101" s="284">
        <f>+'Önkormányzat 2'!E105+'Int.összesen 3'!E105</f>
        <v>0</v>
      </c>
      <c r="F101" s="284">
        <f>+'Önkormányzat 2'!F105+'Int.összesen 3'!F105</f>
        <v>0</v>
      </c>
      <c r="G101" s="280">
        <f t="shared" si="25"/>
        <v>0</v>
      </c>
      <c r="H101" s="284"/>
      <c r="I101" s="284"/>
      <c r="J101" s="284">
        <f>+'Önkormányzat 2'!J105+'Int.összesen 3'!J105</f>
        <v>0</v>
      </c>
      <c r="K101" s="532">
        <f>+'Önkormányzat 2'!K105+'Int.összesen 3'!K105</f>
        <v>0</v>
      </c>
      <c r="L101" s="532">
        <f>+'Önkormányzat 2'!L105+'Int.összesen 3'!L105</f>
        <v>0</v>
      </c>
      <c r="M101" s="532">
        <f>+'Önkormányzat 2'!M105+'Int.összesen 3'!M105</f>
        <v>0</v>
      </c>
      <c r="N101" s="284">
        <f>+'Önkormányzat 2'!N105+'Int.összesen 3'!N105</f>
        <v>0</v>
      </c>
      <c r="O101" s="319">
        <f>+'Önkormányzat 2'!O105+'Int.összesen 3'!O105</f>
        <v>0</v>
      </c>
    </row>
    <row r="102" spans="1:15" ht="12" customHeight="1" x14ac:dyDescent="0.35">
      <c r="A102" s="338" t="s">
        <v>752</v>
      </c>
      <c r="B102" s="303" t="s">
        <v>178</v>
      </c>
      <c r="C102" s="284">
        <f>+'Önkormányzat 2'!C106+'Int.összesen 3'!C106</f>
        <v>0</v>
      </c>
      <c r="D102" s="284">
        <f>+'Önkormányzat 2'!D106+'Int.összesen 3'!D106</f>
        <v>0</v>
      </c>
      <c r="E102" s="284">
        <f>+'Önkormányzat 2'!E106+'Int.összesen 3'!E106</f>
        <v>0</v>
      </c>
      <c r="F102" s="284">
        <f>+'Önkormányzat 2'!F106+'Int.összesen 3'!F106</f>
        <v>0</v>
      </c>
      <c r="G102" s="280">
        <f t="shared" si="25"/>
        <v>0</v>
      </c>
      <c r="H102" s="284"/>
      <c r="I102" s="284"/>
      <c r="J102" s="284">
        <f>+'Önkormányzat 2'!J106+'Int.összesen 3'!J106</f>
        <v>0</v>
      </c>
      <c r="K102" s="532">
        <f>+'Önkormányzat 2'!K106+'Int.összesen 3'!K106</f>
        <v>0</v>
      </c>
      <c r="L102" s="532">
        <f>+'Önkormányzat 2'!L106+'Int.összesen 3'!L106</f>
        <v>0</v>
      </c>
      <c r="M102" s="532">
        <f>+'Önkormányzat 2'!M106+'Int.összesen 3'!M106</f>
        <v>0</v>
      </c>
      <c r="N102" s="284">
        <f>+'Önkormányzat 2'!N106+'Int.összesen 3'!N106</f>
        <v>0</v>
      </c>
      <c r="O102" s="319">
        <f>+'Önkormányzat 2'!O106+'Int.összesen 3'!O106</f>
        <v>0</v>
      </c>
    </row>
    <row r="103" spans="1:15" ht="12" customHeight="1" x14ac:dyDescent="0.35">
      <c r="A103" s="338" t="s">
        <v>753</v>
      </c>
      <c r="B103" s="303" t="s">
        <v>180</v>
      </c>
      <c r="C103" s="284">
        <f>+'Önkormányzat 2'!C107+'Int.összesen 3'!C107</f>
        <v>0</v>
      </c>
      <c r="D103" s="284">
        <f>+'Önkormányzat 2'!D107+'Int.összesen 3'!D107</f>
        <v>0</v>
      </c>
      <c r="E103" s="284">
        <f>+'Önkormányzat 2'!E107+'Int.összesen 3'!E107</f>
        <v>0</v>
      </c>
      <c r="F103" s="284">
        <f>+'Önkormányzat 2'!F107+'Int.összesen 3'!F107</f>
        <v>0</v>
      </c>
      <c r="G103" s="280">
        <f t="shared" si="25"/>
        <v>0</v>
      </c>
      <c r="H103" s="284"/>
      <c r="I103" s="284"/>
      <c r="J103" s="284">
        <f>+'Önkormányzat 2'!J107+'Int.összesen 3'!J107</f>
        <v>0</v>
      </c>
      <c r="K103" s="532">
        <f>+'Önkormányzat 2'!K107+'Int.összesen 3'!K107</f>
        <v>0</v>
      </c>
      <c r="L103" s="532">
        <f>+'Önkormányzat 2'!L107+'Int.összesen 3'!L107</f>
        <v>0</v>
      </c>
      <c r="M103" s="532">
        <f>+'Önkormányzat 2'!M107+'Int.összesen 3'!M107</f>
        <v>0</v>
      </c>
      <c r="N103" s="284">
        <f>+'Önkormányzat 2'!N107+'Int.összesen 3'!N107</f>
        <v>0</v>
      </c>
      <c r="O103" s="319">
        <f>+'Önkormányzat 2'!O107+'Int.összesen 3'!O107</f>
        <v>0</v>
      </c>
    </row>
    <row r="104" spans="1:15" ht="12" customHeight="1" x14ac:dyDescent="0.35">
      <c r="A104" s="338" t="s">
        <v>754</v>
      </c>
      <c r="B104" s="304" t="s">
        <v>182</v>
      </c>
      <c r="C104" s="284">
        <f>+'Önkormányzat 2'!C108+'Int.összesen 3'!C108</f>
        <v>0</v>
      </c>
      <c r="D104" s="284">
        <f>+'Önkormányzat 2'!D108+'Int.összesen 3'!D108</f>
        <v>0</v>
      </c>
      <c r="E104" s="284">
        <f>+'Önkormányzat 2'!E108+'Int.összesen 3'!E108</f>
        <v>0</v>
      </c>
      <c r="F104" s="284"/>
      <c r="G104" s="280">
        <f t="shared" si="25"/>
        <v>0</v>
      </c>
      <c r="H104" s="284"/>
      <c r="I104" s="284"/>
      <c r="J104" s="284"/>
      <c r="K104" s="532">
        <f>+'Önkormányzat 2'!K108+'Int.összesen 3'!K108</f>
        <v>0</v>
      </c>
      <c r="L104" s="532">
        <f>+'Önkormányzat 2'!L108+'Int.összesen 3'!L108</f>
        <v>0</v>
      </c>
      <c r="M104" s="532">
        <f>+'Önkormányzat 2'!M108+'Int.összesen 3'!M108</f>
        <v>0</v>
      </c>
      <c r="N104" s="284">
        <f>+'Önkormányzat 2'!N108+'Int.összesen 3'!N108</f>
        <v>0</v>
      </c>
      <c r="O104" s="319">
        <f>+'Önkormányzat 2'!O108+'Int.összesen 3'!O108</f>
        <v>0</v>
      </c>
    </row>
    <row r="105" spans="1:15" ht="12" customHeight="1" x14ac:dyDescent="0.35">
      <c r="A105" s="338" t="s">
        <v>755</v>
      </c>
      <c r="B105" s="304" t="s">
        <v>184</v>
      </c>
      <c r="C105" s="284">
        <f>+'Önkormányzat 2'!C109+'Int.összesen 3'!C109</f>
        <v>0</v>
      </c>
      <c r="D105" s="284">
        <f>+'Önkormányzat 2'!D109+'Int.összesen 3'!D109</f>
        <v>0</v>
      </c>
      <c r="E105" s="284">
        <f>+'Önkormányzat 2'!E109+'Int.összesen 3'!E109</f>
        <v>0</v>
      </c>
      <c r="F105" s="284">
        <f>+'Önkormányzat 2'!F109+'Int.összesen 3'!F109</f>
        <v>0</v>
      </c>
      <c r="G105" s="280">
        <f t="shared" si="25"/>
        <v>0</v>
      </c>
      <c r="H105" s="284"/>
      <c r="I105" s="284"/>
      <c r="J105" s="284">
        <f>+'Önkormányzat 2'!J109+'Int.összesen 3'!J109</f>
        <v>0</v>
      </c>
      <c r="K105" s="532">
        <f>+'Önkormányzat 2'!K109+'Int.összesen 3'!K109</f>
        <v>0</v>
      </c>
      <c r="L105" s="532">
        <f>+'Önkormányzat 2'!L109+'Int.összesen 3'!L109</f>
        <v>0</v>
      </c>
      <c r="M105" s="532">
        <f>+'Önkormányzat 2'!M109+'Int.összesen 3'!M109</f>
        <v>0</v>
      </c>
      <c r="N105" s="284">
        <f>+'Önkormányzat 2'!N109+'Int.összesen 3'!N109</f>
        <v>0</v>
      </c>
      <c r="O105" s="319">
        <f>+'Önkormányzat 2'!O109+'Int.összesen 3'!O109</f>
        <v>0</v>
      </c>
    </row>
    <row r="106" spans="1:15" ht="12" customHeight="1" x14ac:dyDescent="0.35">
      <c r="A106" s="338" t="s">
        <v>756</v>
      </c>
      <c r="B106" s="303" t="s">
        <v>186</v>
      </c>
      <c r="C106" s="284">
        <f>+'Önkormányzat 2'!C110+'Int.összesen 3'!C110</f>
        <v>0</v>
      </c>
      <c r="D106" s="284">
        <f>+'Önkormányzat 2'!D110+'Int.összesen 3'!D110</f>
        <v>0</v>
      </c>
      <c r="E106" s="284">
        <f>+'Önkormányzat 2'!E110+'Int.összesen 3'!E110</f>
        <v>0</v>
      </c>
      <c r="F106" s="284">
        <f>+'Önkormányzat 2'!F110+'Int.összesen 3'!F110</f>
        <v>0</v>
      </c>
      <c r="G106" s="280">
        <f t="shared" si="25"/>
        <v>0</v>
      </c>
      <c r="H106" s="284"/>
      <c r="I106" s="284"/>
      <c r="J106" s="284">
        <f>+'Önkormányzat 2'!J110+'Int.összesen 3'!J110</f>
        <v>0</v>
      </c>
      <c r="K106" s="532">
        <f>+'Önkormányzat 2'!K110+'Int.összesen 3'!K110</f>
        <v>0</v>
      </c>
      <c r="L106" s="532">
        <f>+'Önkormányzat 2'!L110+'Int.összesen 3'!L110</f>
        <v>0</v>
      </c>
      <c r="M106" s="532">
        <f>+'Önkormányzat 2'!M110+'Int.összesen 3'!M110</f>
        <v>0</v>
      </c>
      <c r="N106" s="284">
        <f>+'Önkormányzat 2'!N110+'Int.összesen 3'!N110</f>
        <v>0</v>
      </c>
      <c r="O106" s="319">
        <f>+'Önkormányzat 2'!O110+'Int.összesen 3'!O110</f>
        <v>0</v>
      </c>
    </row>
    <row r="107" spans="1:15" ht="12" customHeight="1" x14ac:dyDescent="0.35">
      <c r="A107" s="338" t="s">
        <v>757</v>
      </c>
      <c r="B107" s="303" t="s">
        <v>188</v>
      </c>
      <c r="C107" s="284">
        <f>+'Önkormányzat 2'!C111+'Int.összesen 3'!C111</f>
        <v>0</v>
      </c>
      <c r="D107" s="284">
        <f>+'Önkormányzat 2'!D111+'Int.összesen 3'!D111</f>
        <v>0</v>
      </c>
      <c r="E107" s="284">
        <f>+'Önkormányzat 2'!E111+'Int.összesen 3'!E111</f>
        <v>0</v>
      </c>
      <c r="F107" s="284">
        <f>+'Önkormányzat 2'!F111+'Int.összesen 3'!F111</f>
        <v>0</v>
      </c>
      <c r="G107" s="280">
        <f t="shared" si="25"/>
        <v>0</v>
      </c>
      <c r="H107" s="284"/>
      <c r="I107" s="284"/>
      <c r="J107" s="284">
        <f>+'Önkormányzat 2'!J111+'Int.összesen 3'!J111</f>
        <v>0</v>
      </c>
      <c r="K107" s="532">
        <f>+'Önkormányzat 2'!K111+'Int.összesen 3'!K111</f>
        <v>0</v>
      </c>
      <c r="L107" s="532">
        <f>+'Önkormányzat 2'!L111+'Int.összesen 3'!L111</f>
        <v>0</v>
      </c>
      <c r="M107" s="532">
        <f>+'Önkormányzat 2'!M111+'Int.összesen 3'!M111</f>
        <v>0</v>
      </c>
      <c r="N107" s="284">
        <f>+'Önkormányzat 2'!N111+'Int.összesen 3'!N111</f>
        <v>0</v>
      </c>
      <c r="O107" s="319">
        <f>+'Önkormányzat 2'!O111+'Int.összesen 3'!O111</f>
        <v>0</v>
      </c>
    </row>
    <row r="108" spans="1:15" ht="12" customHeight="1" x14ac:dyDescent="0.35">
      <c r="A108" s="338" t="s">
        <v>758</v>
      </c>
      <c r="B108" s="303" t="s">
        <v>761</v>
      </c>
      <c r="C108" s="284">
        <f>+'Önkormányzat 2'!C112+'Int.összesen 3'!C112</f>
        <v>38701594</v>
      </c>
      <c r="D108" s="284">
        <f>+'Önkormányzat 2'!D112+'Int.összesen 3'!D112</f>
        <v>556636868</v>
      </c>
      <c r="E108" s="284">
        <f>+'Önkormányzat 2'!E112+'Int.összesen 3'!E112</f>
        <v>0</v>
      </c>
      <c r="F108" s="284">
        <f>+'Önkormányzat 2'!F112+'Int.összesen 3'!F112</f>
        <v>595338462</v>
      </c>
      <c r="G108" s="280">
        <f t="shared" si="25"/>
        <v>0</v>
      </c>
      <c r="H108" s="284"/>
      <c r="I108" s="284"/>
      <c r="J108" s="284">
        <f>+'Önkormányzat 2'!J112+'Int.összesen 3'!J112</f>
        <v>0</v>
      </c>
      <c r="K108" s="532" t="e">
        <f>+'Önkormányzat 2'!K112+'Int.összesen 3'!K112</f>
        <v>#VALUE!</v>
      </c>
      <c r="L108" s="532">
        <f>+'Önkormányzat 2'!L112+'Int.összesen 3'!L112</f>
        <v>0</v>
      </c>
      <c r="M108" s="532">
        <f>+'Önkormányzat 2'!M112+'Int.összesen 3'!M112</f>
        <v>0</v>
      </c>
      <c r="N108" s="284">
        <f>+'Önkormányzat 2'!N112+'Int.összesen 3'!N112</f>
        <v>0</v>
      </c>
      <c r="O108" s="319">
        <f>+'Önkormányzat 2'!O112+'Int.összesen 3'!O112</f>
        <v>0</v>
      </c>
    </row>
    <row r="109" spans="1:15" ht="12" customHeight="1" thickBot="1" x14ac:dyDescent="0.4">
      <c r="A109" s="338" t="s">
        <v>759</v>
      </c>
      <c r="B109" s="303" t="s">
        <v>192</v>
      </c>
      <c r="C109" s="284">
        <f>+'Önkormányzat 2'!C113+'Int.összesen 3'!C113</f>
        <v>0</v>
      </c>
      <c r="D109" s="284">
        <f>+'Önkormányzat 2'!D113+'Int.összesen 3'!D113</f>
        <v>207989095</v>
      </c>
      <c r="E109" s="284">
        <f>+'Önkormányzat 2'!E113+'Int.összesen 3'!E113</f>
        <v>0</v>
      </c>
      <c r="F109" s="284">
        <f>+'Önkormányzat 2'!F113+'Int.összesen 3'!F113</f>
        <v>207989095</v>
      </c>
      <c r="G109" s="280" t="e">
        <f t="shared" si="25"/>
        <v>#REF!</v>
      </c>
      <c r="H109" s="284"/>
      <c r="I109" s="284"/>
      <c r="J109" s="284" t="e">
        <f>+'Önkormányzat 2'!G113+'Int.összesen 3'!G113</f>
        <v>#REF!</v>
      </c>
      <c r="K109" s="532" t="e">
        <f>+'Önkormányzat 2'!H113+'Int.összesen 3'!H113</f>
        <v>#REF!</v>
      </c>
      <c r="L109" s="532" t="e">
        <f>+'Önkormányzat 2'!I113+'Int.összesen 3'!I113</f>
        <v>#DIV/0!</v>
      </c>
      <c r="M109" s="532">
        <f>+'Önkormányzat 2'!J113+'Int.összesen 3'!J113</f>
        <v>0</v>
      </c>
      <c r="N109" s="284" t="e">
        <f>+'Önkormányzat 2'!H113+'Int.összesen 3'!H113</f>
        <v>#REF!</v>
      </c>
      <c r="O109" s="320" t="e">
        <f>+N109/J109</f>
        <v>#REF!</v>
      </c>
    </row>
    <row r="110" spans="1:15" ht="12" customHeight="1" thickBot="1" x14ac:dyDescent="0.4">
      <c r="A110" s="337" t="s">
        <v>18</v>
      </c>
      <c r="B110" s="302" t="s">
        <v>608</v>
      </c>
      <c r="C110" s="280">
        <f>+C111+C113+C115</f>
        <v>19065823</v>
      </c>
      <c r="D110" s="280">
        <f>+D111+D113+D115</f>
        <v>1786660133</v>
      </c>
      <c r="E110" s="280">
        <f>+E111+E113+E115</f>
        <v>0</v>
      </c>
      <c r="F110" s="280">
        <f>+F111+F113+F115</f>
        <v>1805725956</v>
      </c>
      <c r="G110" s="280" t="e">
        <f t="shared" si="25"/>
        <v>#REF!</v>
      </c>
      <c r="H110" s="280" t="e">
        <f t="shared" ref="H110:N110" si="27">+H111+H113+H115</f>
        <v>#REF!</v>
      </c>
      <c r="I110" s="280" t="e">
        <f t="shared" si="27"/>
        <v>#DIV/0!</v>
      </c>
      <c r="J110" s="280" t="e">
        <f t="shared" si="27"/>
        <v>#REF!</v>
      </c>
      <c r="K110" s="531">
        <f t="shared" si="27"/>
        <v>0</v>
      </c>
      <c r="L110" s="531">
        <f t="shared" si="27"/>
        <v>0</v>
      </c>
      <c r="M110" s="531">
        <f t="shared" si="27"/>
        <v>0</v>
      </c>
      <c r="N110" s="280" t="e">
        <f t="shared" si="27"/>
        <v>#REF!</v>
      </c>
      <c r="O110" s="317" t="e">
        <f>+N110/J110</f>
        <v>#REF!</v>
      </c>
    </row>
    <row r="111" spans="1:15" ht="12" customHeight="1" x14ac:dyDescent="0.35">
      <c r="A111" s="338" t="s">
        <v>20</v>
      </c>
      <c r="B111" s="303" t="s">
        <v>194</v>
      </c>
      <c r="C111" s="284">
        <f>+'Önkormányzat 2'!C115+'Int.összesen 3'!C115</f>
        <v>16345823</v>
      </c>
      <c r="D111" s="284">
        <f>+'Önkormányzat 2'!D115+'Int.összesen 3'!D115</f>
        <v>1786660133</v>
      </c>
      <c r="E111" s="284">
        <f>+'Önkormányzat 2'!E115+'Int.összesen 3'!E115</f>
        <v>0</v>
      </c>
      <c r="F111" s="284">
        <f>+'Önkormányzat 2'!F115+'Int.összesen 3'!F115</f>
        <v>1803005956</v>
      </c>
      <c r="G111" s="280" t="e">
        <f t="shared" si="25"/>
        <v>#REF!</v>
      </c>
      <c r="H111" s="284"/>
      <c r="I111" s="284" t="e">
        <f>+'Önkormányzat 2'!I115+'Int.összesen 3'!I115</f>
        <v>#DIV/0!</v>
      </c>
      <c r="J111" s="284" t="e">
        <f>+'Önkormányzat 2'!G115+'Int.összesen 3'!G115</f>
        <v>#REF!</v>
      </c>
      <c r="K111" s="532">
        <f>+'Önkormányzat 2'!K115+'Int.összesen 3'!K115</f>
        <v>0</v>
      </c>
      <c r="L111" s="532">
        <f>+'Önkormányzat 2'!L115+'Int.összesen 3'!L115</f>
        <v>0</v>
      </c>
      <c r="M111" s="532">
        <f>+'Önkormányzat 2'!M115+'Int.összesen 3'!M115</f>
        <v>0</v>
      </c>
      <c r="N111" s="284" t="e">
        <f>+'Önkormányzat 2'!H115+'Int.összesen 3'!H115</f>
        <v>#REF!</v>
      </c>
      <c r="O111" s="320" t="e">
        <f>+N111/J111</f>
        <v>#REF!</v>
      </c>
    </row>
    <row r="112" spans="1:15" ht="12" customHeight="1" x14ac:dyDescent="0.35">
      <c r="A112" s="338" t="s">
        <v>22</v>
      </c>
      <c r="B112" s="303" t="s">
        <v>195</v>
      </c>
      <c r="C112" s="284">
        <f>+'Önkormányzat 2'!C116+'Int.összesen 3'!C116</f>
        <v>0</v>
      </c>
      <c r="D112" s="284">
        <f>+'Önkormányzat 2'!D116+'Int.összesen 3'!D116</f>
        <v>0</v>
      </c>
      <c r="E112" s="284">
        <f>+'Önkormányzat 2'!E116+'Int.összesen 3'!E116</f>
        <v>0</v>
      </c>
      <c r="F112" s="284">
        <f>+'Önkormányzat 2'!F116+'Int.összesen 3'!F116</f>
        <v>0</v>
      </c>
      <c r="G112" s="280" t="e">
        <f t="shared" si="25"/>
        <v>#REF!</v>
      </c>
      <c r="H112" s="284"/>
      <c r="I112" s="284"/>
      <c r="J112" s="284" t="e">
        <f>+'Önkormányzat 2'!G116+'Int.összesen 3'!G116</f>
        <v>#REF!</v>
      </c>
      <c r="K112" s="532">
        <f>+'Önkormányzat 2'!K116+'Int.összesen 3'!K116</f>
        <v>0</v>
      </c>
      <c r="L112" s="532">
        <f>+'Önkormányzat 2'!L116+'Int.összesen 3'!L116</f>
        <v>0</v>
      </c>
      <c r="M112" s="532">
        <f>+'Önkormányzat 2'!M116+'Int.összesen 3'!M116</f>
        <v>0</v>
      </c>
      <c r="N112" s="284" t="e">
        <f>+'Önkormányzat 2'!H116+'Int.összesen 3'!H116</f>
        <v>#REF!</v>
      </c>
      <c r="O112" s="320"/>
    </row>
    <row r="113" spans="1:15" ht="12" customHeight="1" x14ac:dyDescent="0.35">
      <c r="A113" s="338" t="s">
        <v>24</v>
      </c>
      <c r="B113" s="303" t="s">
        <v>196</v>
      </c>
      <c r="C113" s="284">
        <f>+'Önkormányzat 2'!C117+'Int.összesen 3'!C117</f>
        <v>2720000</v>
      </c>
      <c r="D113" s="284">
        <f>+'Önkormányzat 2'!D117+'Int.összesen 3'!D117</f>
        <v>0</v>
      </c>
      <c r="E113" s="284">
        <f>+'Önkormányzat 2'!E117+'Int.összesen 3'!E117</f>
        <v>0</v>
      </c>
      <c r="F113" s="284">
        <f>+'Önkormányzat 2'!F117+'Int.összesen 3'!F117</f>
        <v>2720000</v>
      </c>
      <c r="G113" s="280" t="e">
        <f t="shared" si="25"/>
        <v>#REF!</v>
      </c>
      <c r="H113" s="284"/>
      <c r="I113" s="284"/>
      <c r="J113" s="284" t="e">
        <f>+'Önkormányzat 2'!G117+'Int.összesen 3'!G117</f>
        <v>#REF!</v>
      </c>
      <c r="K113" s="532">
        <f>+'Önkormányzat 2'!K117+'Int.összesen 3'!K117</f>
        <v>0</v>
      </c>
      <c r="L113" s="532">
        <f>+'Önkormányzat 2'!L117+'Int.összesen 3'!L117</f>
        <v>0</v>
      </c>
      <c r="M113" s="532">
        <f>+'Önkormányzat 2'!M117+'Int.összesen 3'!M117</f>
        <v>0</v>
      </c>
      <c r="N113" s="284" t="e">
        <f>+'Önkormányzat 2'!H117+'Int.összesen 3'!H117</f>
        <v>#REF!</v>
      </c>
      <c r="O113" s="320" t="e">
        <f t="shared" ref="O113" si="28">+N113/J113</f>
        <v>#REF!</v>
      </c>
    </row>
    <row r="114" spans="1:15" ht="12" customHeight="1" x14ac:dyDescent="0.35">
      <c r="A114" s="338" t="s">
        <v>26</v>
      </c>
      <c r="B114" s="303" t="s">
        <v>197</v>
      </c>
      <c r="C114" s="284">
        <f>+'Önkormányzat 2'!C118+'Int.összesen 3'!C118</f>
        <v>0</v>
      </c>
      <c r="D114" s="284">
        <f>+'Önkormányzat 2'!D118+'Int.összesen 3'!D118</f>
        <v>0</v>
      </c>
      <c r="E114" s="284">
        <f>+'Önkormányzat 2'!E118+'Int.összesen 3'!E118</f>
        <v>0</v>
      </c>
      <c r="F114" s="284">
        <f>+'Önkormányzat 2'!F118+'Int.összesen 3'!F118</f>
        <v>0</v>
      </c>
      <c r="G114" s="280" t="e">
        <f t="shared" si="25"/>
        <v>#REF!</v>
      </c>
      <c r="H114" s="284"/>
      <c r="I114" s="284"/>
      <c r="J114" s="284" t="e">
        <f>+'Önkormányzat 2'!G118+'Int.összesen 3'!G118</f>
        <v>#REF!</v>
      </c>
      <c r="K114" s="532">
        <f>+'Önkormányzat 2'!K118+'Int.összesen 3'!K118</f>
        <v>0</v>
      </c>
      <c r="L114" s="532">
        <f>+'Önkormányzat 2'!L118+'Int.összesen 3'!L118</f>
        <v>0</v>
      </c>
      <c r="M114" s="532">
        <f>+'Önkormányzat 2'!M118+'Int.összesen 3'!M118</f>
        <v>0</v>
      </c>
      <c r="N114" s="284" t="e">
        <f>+'Önkormányzat 2'!H118+'Int.összesen 3'!H118</f>
        <v>#REF!</v>
      </c>
      <c r="O114" s="319">
        <f>+'Önkormányzat 2'!O118+'Int.összesen 3'!O118</f>
        <v>0</v>
      </c>
    </row>
    <row r="115" spans="1:15" ht="12" customHeight="1" thickBot="1" x14ac:dyDescent="0.4">
      <c r="A115" s="338" t="s">
        <v>28</v>
      </c>
      <c r="B115" s="283" t="s">
        <v>198</v>
      </c>
      <c r="C115" s="284">
        <f>+'Önkormányzat 2'!C119+'Int.összesen 3'!C119</f>
        <v>0</v>
      </c>
      <c r="D115" s="284">
        <f>+'Önkormányzat 2'!D119+'Int.összesen 3'!D119</f>
        <v>0</v>
      </c>
      <c r="E115" s="284">
        <f>+'Önkormányzat 2'!E119+'Int.összesen 3'!E119</f>
        <v>0</v>
      </c>
      <c r="F115" s="284">
        <f>+'Önkormányzat 2'!F119+'Int.összesen 3'!F119</f>
        <v>0</v>
      </c>
      <c r="G115" s="280" t="e">
        <f t="shared" si="25"/>
        <v>#REF!</v>
      </c>
      <c r="H115" s="284" t="e">
        <f>+'Önkormányzat 2'!H119+'Int.összesen 3'!H119</f>
        <v>#REF!</v>
      </c>
      <c r="I115" s="284" t="e">
        <f>+'Önkormányzat 2'!I119+'Int.összesen 3'!I119</f>
        <v>#REF!</v>
      </c>
      <c r="J115" s="284" t="e">
        <f>+'Önkormányzat 2'!G119+'Int.összesen 3'!G119</f>
        <v>#REF!</v>
      </c>
      <c r="K115" s="532">
        <f>+'Önkormányzat 2'!K119+'Int.összesen 3'!K119</f>
        <v>0</v>
      </c>
      <c r="L115" s="532">
        <f>+'Önkormányzat 2'!L119+'Int.összesen 3'!L119</f>
        <v>0</v>
      </c>
      <c r="M115" s="532">
        <f>+'Önkormányzat 2'!M119+'Int.összesen 3'!M119</f>
        <v>0</v>
      </c>
      <c r="N115" s="284" t="e">
        <f>+'Önkormányzat 2'!H119+'Int.összesen 3'!H119</f>
        <v>#REF!</v>
      </c>
      <c r="O115" s="320"/>
    </row>
    <row r="116" spans="1:15" ht="12" hidden="1" customHeight="1" x14ac:dyDescent="0.35">
      <c r="A116" s="338" t="s">
        <v>30</v>
      </c>
      <c r="B116" s="283" t="s">
        <v>199</v>
      </c>
      <c r="C116" s="284">
        <f>+'Önkormányzat 2'!C120+'Int.összesen 3'!C120</f>
        <v>0</v>
      </c>
      <c r="D116" s="284">
        <f>+'Önkormányzat 2'!D120+'Int.összesen 3'!D120</f>
        <v>0</v>
      </c>
      <c r="E116" s="284">
        <f>+'Önkormányzat 2'!E120+'Int.összesen 3'!E120</f>
        <v>0</v>
      </c>
      <c r="F116" s="284">
        <f>+'Önkormányzat 2'!F120+'Int.összesen 3'!F120</f>
        <v>0</v>
      </c>
      <c r="G116" s="280" t="e">
        <f t="shared" si="25"/>
        <v>#REF!</v>
      </c>
      <c r="H116" s="284" t="e">
        <f>+'Önkormányzat 2'!H120+'Int.összesen 3'!H120</f>
        <v>#REF!</v>
      </c>
      <c r="I116" s="284" t="e">
        <f>+'Önkormányzat 2'!I120+'Int.összesen 3'!I120</f>
        <v>#REF!</v>
      </c>
      <c r="J116" s="284" t="e">
        <f>+'Önkormányzat 2'!G120+'Int.összesen 3'!G120</f>
        <v>#REF!</v>
      </c>
      <c r="K116" s="532">
        <f>+'Önkormányzat 2'!K120+'Int.összesen 3'!K120</f>
        <v>0</v>
      </c>
      <c r="L116" s="532">
        <f>+'Önkormányzat 2'!L120+'Int.összesen 3'!L120</f>
        <v>0</v>
      </c>
      <c r="M116" s="532">
        <f>+'Önkormányzat 2'!M120+'Int.összesen 3'!M120</f>
        <v>0</v>
      </c>
      <c r="N116" s="284" t="e">
        <f>+'Önkormányzat 2'!H120+'Int.összesen 3'!H120</f>
        <v>#REF!</v>
      </c>
      <c r="O116" s="320"/>
    </row>
    <row r="117" spans="1:15" ht="16" hidden="1" thickBot="1" x14ac:dyDescent="0.4">
      <c r="A117" s="338" t="s">
        <v>200</v>
      </c>
      <c r="B117" s="303" t="s">
        <v>201</v>
      </c>
      <c r="C117" s="284">
        <f>+'Önkormányzat 2'!C121+'Int.összesen 3'!C121</f>
        <v>0</v>
      </c>
      <c r="D117" s="284">
        <f>+'Önkormányzat 2'!D121+'Int.összesen 3'!D121</f>
        <v>0</v>
      </c>
      <c r="E117" s="284">
        <f>+'Önkormányzat 2'!E121+'Int.összesen 3'!E121</f>
        <v>0</v>
      </c>
      <c r="F117" s="284">
        <f>+'Önkormányzat 2'!F121+'Int.összesen 3'!F121</f>
        <v>0</v>
      </c>
      <c r="G117" s="280" t="e">
        <f t="shared" si="25"/>
        <v>#REF!</v>
      </c>
      <c r="H117" s="284" t="e">
        <f>+'Önkormányzat 2'!H121+'Int.összesen 3'!H121</f>
        <v>#REF!</v>
      </c>
      <c r="I117" s="284" t="e">
        <f>+'Önkormányzat 2'!I121+'Int.összesen 3'!I121</f>
        <v>#REF!</v>
      </c>
      <c r="J117" s="284">
        <f>+'Önkormányzat 2'!J121+'Int.összesen 3'!J121</f>
        <v>0</v>
      </c>
      <c r="K117" s="532">
        <f>+'Önkormányzat 2'!K121+'Int.összesen 3'!K121</f>
        <v>0</v>
      </c>
      <c r="L117" s="532">
        <f>+'Önkormányzat 2'!L121+'Int.összesen 3'!L121</f>
        <v>0</v>
      </c>
      <c r="M117" s="532">
        <f>+'Önkormányzat 2'!M121+'Int.összesen 3'!M121</f>
        <v>0</v>
      </c>
      <c r="N117" s="284">
        <f>+'Önkormányzat 2'!N121+'Int.összesen 3'!N121</f>
        <v>0</v>
      </c>
      <c r="O117" s="319">
        <f>+'Önkormányzat 2'!O121+'Int.összesen 3'!O121</f>
        <v>0</v>
      </c>
    </row>
    <row r="118" spans="1:15" ht="12" hidden="1" customHeight="1" x14ac:dyDescent="0.35">
      <c r="A118" s="338" t="s">
        <v>202</v>
      </c>
      <c r="B118" s="303" t="s">
        <v>180</v>
      </c>
      <c r="C118" s="284">
        <f>+'Önkormányzat 2'!C122+'Int.összesen 3'!C122</f>
        <v>0</v>
      </c>
      <c r="D118" s="284">
        <f>+'Önkormányzat 2'!D122+'Int.összesen 3'!D122</f>
        <v>0</v>
      </c>
      <c r="E118" s="284">
        <f>+'Önkormányzat 2'!E122+'Int.összesen 3'!E122</f>
        <v>0</v>
      </c>
      <c r="F118" s="284">
        <f>+'Önkormányzat 2'!F122+'Int.összesen 3'!F122</f>
        <v>0</v>
      </c>
      <c r="G118" s="280" t="e">
        <f t="shared" si="25"/>
        <v>#REF!</v>
      </c>
      <c r="H118" s="284" t="e">
        <f>+'Önkormányzat 2'!H122+'Int.összesen 3'!H122</f>
        <v>#REF!</v>
      </c>
      <c r="I118" s="284" t="e">
        <f>+'Önkormányzat 2'!I122+'Int.összesen 3'!I122</f>
        <v>#REF!</v>
      </c>
      <c r="J118" s="284">
        <f>+'Önkormányzat 2'!J122+'Int.összesen 3'!J122</f>
        <v>0</v>
      </c>
      <c r="K118" s="532">
        <f>+'Önkormányzat 2'!K122+'Int.összesen 3'!K122</f>
        <v>0</v>
      </c>
      <c r="L118" s="532">
        <f>+'Önkormányzat 2'!L122+'Int.összesen 3'!L122</f>
        <v>0</v>
      </c>
      <c r="M118" s="532">
        <f>+'Önkormányzat 2'!M122+'Int.összesen 3'!M122</f>
        <v>0</v>
      </c>
      <c r="N118" s="284">
        <f>+'Önkormányzat 2'!N122+'Int.összesen 3'!N122</f>
        <v>0</v>
      </c>
      <c r="O118" s="319">
        <f>+'Önkormányzat 2'!O122+'Int.összesen 3'!O122</f>
        <v>0</v>
      </c>
    </row>
    <row r="119" spans="1:15" ht="12" hidden="1" customHeight="1" x14ac:dyDescent="0.35">
      <c r="A119" s="338" t="s">
        <v>203</v>
      </c>
      <c r="B119" s="303" t="s">
        <v>204</v>
      </c>
      <c r="C119" s="284">
        <f>+'Önkormányzat 2'!C123+'Int.összesen 3'!C123</f>
        <v>0</v>
      </c>
      <c r="D119" s="284">
        <f>+'Önkormányzat 2'!D123+'Int.összesen 3'!D123</f>
        <v>0</v>
      </c>
      <c r="E119" s="284">
        <f>+'Önkormányzat 2'!E123+'Int.összesen 3'!E123</f>
        <v>0</v>
      </c>
      <c r="F119" s="284">
        <f>+'Önkormányzat 2'!F123+'Int.összesen 3'!F123</f>
        <v>0</v>
      </c>
      <c r="G119" s="280" t="e">
        <f t="shared" si="25"/>
        <v>#REF!</v>
      </c>
      <c r="H119" s="284" t="e">
        <f>+'Önkormányzat 2'!H123+'Int.összesen 3'!H123</f>
        <v>#REF!</v>
      </c>
      <c r="I119" s="284" t="e">
        <f>+'Önkormányzat 2'!I123+'Int.összesen 3'!I123</f>
        <v>#REF!</v>
      </c>
      <c r="J119" s="284">
        <f>+'Önkormányzat 2'!J123+'Int.összesen 3'!J123</f>
        <v>0</v>
      </c>
      <c r="K119" s="532">
        <f>+'Önkormányzat 2'!K123+'Int.összesen 3'!K123</f>
        <v>0</v>
      </c>
      <c r="L119" s="532">
        <f>+'Önkormányzat 2'!L123+'Int.összesen 3'!L123</f>
        <v>0</v>
      </c>
      <c r="M119" s="532">
        <f>+'Önkormányzat 2'!M123+'Int.összesen 3'!M123</f>
        <v>0</v>
      </c>
      <c r="N119" s="284">
        <f>+'Önkormányzat 2'!N123+'Int.összesen 3'!N123</f>
        <v>0</v>
      </c>
      <c r="O119" s="319">
        <f>+'Önkormányzat 2'!O123+'Int.összesen 3'!O123</f>
        <v>0</v>
      </c>
    </row>
    <row r="120" spans="1:15" ht="12" hidden="1" customHeight="1" x14ac:dyDescent="0.35">
      <c r="A120" s="338" t="s">
        <v>205</v>
      </c>
      <c r="B120" s="303" t="s">
        <v>206</v>
      </c>
      <c r="C120" s="284">
        <f>+'Önkormányzat 2'!C124+'Int.összesen 3'!C124</f>
        <v>0</v>
      </c>
      <c r="D120" s="284">
        <f>+'Önkormányzat 2'!D124+'Int.összesen 3'!D124</f>
        <v>0</v>
      </c>
      <c r="E120" s="284">
        <f>+'Önkormányzat 2'!E124+'Int.összesen 3'!E124</f>
        <v>0</v>
      </c>
      <c r="F120" s="284">
        <f>+'Önkormányzat 2'!F124+'Int.összesen 3'!F124</f>
        <v>0</v>
      </c>
      <c r="G120" s="280" t="e">
        <f t="shared" si="25"/>
        <v>#REF!</v>
      </c>
      <c r="H120" s="284" t="e">
        <f>+'Önkormányzat 2'!H124+'Int.összesen 3'!H124</f>
        <v>#REF!</v>
      </c>
      <c r="I120" s="284" t="e">
        <f>+'Önkormányzat 2'!I124+'Int.összesen 3'!I124</f>
        <v>#REF!</v>
      </c>
      <c r="J120" s="284">
        <f>+'Önkormányzat 2'!J124+'Int.összesen 3'!J124</f>
        <v>0</v>
      </c>
      <c r="K120" s="532">
        <f>+'Önkormányzat 2'!K124+'Int.összesen 3'!K124</f>
        <v>0</v>
      </c>
      <c r="L120" s="532">
        <f>+'Önkormányzat 2'!L124+'Int.összesen 3'!L124</f>
        <v>0</v>
      </c>
      <c r="M120" s="532">
        <f>+'Önkormányzat 2'!M124+'Int.összesen 3'!M124</f>
        <v>0</v>
      </c>
      <c r="N120" s="284">
        <f>+'Önkormányzat 2'!N124+'Int.összesen 3'!N124</f>
        <v>0</v>
      </c>
      <c r="O120" s="319">
        <f>+'Önkormányzat 2'!O124+'Int.összesen 3'!O124</f>
        <v>0</v>
      </c>
    </row>
    <row r="121" spans="1:15" ht="12" hidden="1" customHeight="1" x14ac:dyDescent="0.35">
      <c r="A121" s="338" t="s">
        <v>207</v>
      </c>
      <c r="B121" s="303" t="s">
        <v>186</v>
      </c>
      <c r="C121" s="284">
        <f>+'Önkormányzat 2'!C125+'Int.összesen 3'!C125</f>
        <v>0</v>
      </c>
      <c r="D121" s="284">
        <f>+'Önkormányzat 2'!D125+'Int.összesen 3'!D125</f>
        <v>0</v>
      </c>
      <c r="E121" s="284">
        <f>+'Önkormányzat 2'!E125+'Int.összesen 3'!E125</f>
        <v>0</v>
      </c>
      <c r="F121" s="284">
        <f>+'Önkormányzat 2'!F125+'Int.összesen 3'!F125</f>
        <v>0</v>
      </c>
      <c r="G121" s="280" t="e">
        <f t="shared" si="25"/>
        <v>#REF!</v>
      </c>
      <c r="H121" s="284" t="e">
        <f>+'Önkormányzat 2'!H125+'Int.összesen 3'!H125</f>
        <v>#REF!</v>
      </c>
      <c r="I121" s="284" t="e">
        <f>+'Önkormányzat 2'!I125+'Int.összesen 3'!I125</f>
        <v>#REF!</v>
      </c>
      <c r="J121" s="284">
        <f>+'Önkormányzat 2'!J125+'Int.összesen 3'!J125</f>
        <v>0</v>
      </c>
      <c r="K121" s="532">
        <f>+'Önkormányzat 2'!K125+'Int.összesen 3'!K125</f>
        <v>0</v>
      </c>
      <c r="L121" s="532">
        <f>+'Önkormányzat 2'!L125+'Int.összesen 3'!L125</f>
        <v>0</v>
      </c>
      <c r="M121" s="532">
        <f>+'Önkormányzat 2'!M125+'Int.összesen 3'!M125</f>
        <v>0</v>
      </c>
      <c r="N121" s="284">
        <f>+'Önkormányzat 2'!N125+'Int.összesen 3'!N125</f>
        <v>0</v>
      </c>
      <c r="O121" s="319">
        <f>+'Önkormányzat 2'!O125+'Int.összesen 3'!O125</f>
        <v>0</v>
      </c>
    </row>
    <row r="122" spans="1:15" ht="12" hidden="1" customHeight="1" x14ac:dyDescent="0.35">
      <c r="A122" s="338" t="s">
        <v>208</v>
      </c>
      <c r="B122" s="303" t="s">
        <v>209</v>
      </c>
      <c r="C122" s="284">
        <f>+'Önkormányzat 2'!C126+'Int.összesen 3'!C126</f>
        <v>0</v>
      </c>
      <c r="D122" s="284">
        <f>+'Önkormányzat 2'!D126+'Int.összesen 3'!D126</f>
        <v>0</v>
      </c>
      <c r="E122" s="284">
        <f>+'Önkormányzat 2'!E126+'Int.összesen 3'!E126</f>
        <v>0</v>
      </c>
      <c r="F122" s="284">
        <f>+'Önkormányzat 2'!F126+'Int.összesen 3'!F126</f>
        <v>0</v>
      </c>
      <c r="G122" s="280" t="e">
        <f t="shared" si="25"/>
        <v>#REF!</v>
      </c>
      <c r="H122" s="284" t="e">
        <f>+'Önkormányzat 2'!H126+'Int.összesen 3'!H126</f>
        <v>#REF!</v>
      </c>
      <c r="I122" s="284" t="e">
        <f>+'Önkormányzat 2'!I126+'Int.összesen 3'!I126</f>
        <v>#REF!</v>
      </c>
      <c r="J122" s="284">
        <f>+'Önkormányzat 2'!J126+'Int.összesen 3'!J126</f>
        <v>0</v>
      </c>
      <c r="K122" s="532">
        <f>+'Önkormányzat 2'!K126+'Int.összesen 3'!K126</f>
        <v>0</v>
      </c>
      <c r="L122" s="532">
        <f>+'Önkormányzat 2'!L126+'Int.összesen 3'!L126</f>
        <v>0</v>
      </c>
      <c r="M122" s="532">
        <f>+'Önkormányzat 2'!M126+'Int.összesen 3'!M126</f>
        <v>0</v>
      </c>
      <c r="N122" s="284">
        <f>+'Önkormányzat 2'!N126+'Int.összesen 3'!N126</f>
        <v>0</v>
      </c>
      <c r="O122" s="319">
        <f>+'Önkormányzat 2'!O126+'Int.összesen 3'!O126</f>
        <v>0</v>
      </c>
    </row>
    <row r="123" spans="1:15" ht="12" hidden="1" customHeight="1" thickBot="1" x14ac:dyDescent="0.4">
      <c r="A123" s="338" t="s">
        <v>210</v>
      </c>
      <c r="B123" s="303" t="s">
        <v>211</v>
      </c>
      <c r="C123" s="284">
        <f>+'Önkormányzat 2'!C127+'Int.összesen 3'!C127</f>
        <v>0</v>
      </c>
      <c r="D123" s="284">
        <f>+'Önkormányzat 2'!D127+'Int.összesen 3'!D127</f>
        <v>0</v>
      </c>
      <c r="E123" s="284">
        <f>+'Önkormányzat 2'!E127+'Int.összesen 3'!E127</f>
        <v>0</v>
      </c>
      <c r="F123" s="284">
        <f>+'Önkormányzat 2'!F127+'Int.összesen 3'!F127</f>
        <v>0</v>
      </c>
      <c r="G123" s="280" t="e">
        <f t="shared" si="25"/>
        <v>#REF!</v>
      </c>
      <c r="H123" s="284" t="e">
        <f>+'Önkormányzat 2'!H127+'Int.összesen 3'!H127</f>
        <v>#REF!</v>
      </c>
      <c r="I123" s="284" t="e">
        <f>+'Önkormányzat 2'!I127+'Int.összesen 3'!I127</f>
        <v>#REF!</v>
      </c>
      <c r="J123" s="284" t="e">
        <f>+'Önkormányzat 2'!G127+'Int.összesen 3'!G127</f>
        <v>#REF!</v>
      </c>
      <c r="K123" s="532">
        <f>+'Önkormányzat 2'!K127+'Int.összesen 3'!K127</f>
        <v>0</v>
      </c>
      <c r="L123" s="532">
        <f>+'Önkormányzat 2'!L127+'Int.összesen 3'!L127</f>
        <v>0</v>
      </c>
      <c r="M123" s="532">
        <f>+'Önkormányzat 2'!M127+'Int.összesen 3'!M127</f>
        <v>0</v>
      </c>
      <c r="N123" s="284"/>
      <c r="O123" s="320"/>
    </row>
    <row r="124" spans="1:15" ht="12" customHeight="1" thickBot="1" x14ac:dyDescent="0.4">
      <c r="A124" s="337" t="s">
        <v>32</v>
      </c>
      <c r="B124" s="279" t="s">
        <v>212</v>
      </c>
      <c r="C124" s="280">
        <f>+C125+C126</f>
        <v>14576758</v>
      </c>
      <c r="D124" s="280">
        <f>+D125+D126</f>
        <v>0</v>
      </c>
      <c r="E124" s="280">
        <f>+E125+E126</f>
        <v>0</v>
      </c>
      <c r="F124" s="280">
        <f>+F125+F126</f>
        <v>14576758</v>
      </c>
      <c r="G124" s="280" t="e">
        <f t="shared" si="25"/>
        <v>#REF!</v>
      </c>
      <c r="H124" s="280"/>
      <c r="I124" s="280" t="e">
        <f>+I125+I126</f>
        <v>#REF!</v>
      </c>
      <c r="J124" s="280" t="e">
        <f>+J125+J126</f>
        <v>#REF!</v>
      </c>
      <c r="K124" s="531">
        <f>+K125+K126</f>
        <v>0</v>
      </c>
      <c r="L124" s="531"/>
      <c r="M124" s="531">
        <f>+M125+M126</f>
        <v>0</v>
      </c>
      <c r="N124" s="280" t="e">
        <f>+N125+N126</f>
        <v>#REF!</v>
      </c>
      <c r="O124" s="317"/>
    </row>
    <row r="125" spans="1:15" ht="12" customHeight="1" x14ac:dyDescent="0.35">
      <c r="A125" s="338" t="s">
        <v>34</v>
      </c>
      <c r="B125" s="303" t="s">
        <v>213</v>
      </c>
      <c r="C125" s="284">
        <f>+'Önkormányzat 2'!C128+'Int.összesen 3'!C128</f>
        <v>14576758</v>
      </c>
      <c r="D125" s="284">
        <f>+'Önkormányzat 2'!D129+'Int.összesen 3'!D128</f>
        <v>0</v>
      </c>
      <c r="E125" s="284">
        <f>+'Önkormányzat 2'!E129</f>
        <v>0</v>
      </c>
      <c r="F125" s="284">
        <f>+'Önkormányzat 2'!F129+'Int.összesen 3'!F129</f>
        <v>0</v>
      </c>
      <c r="G125" s="280" t="e">
        <f t="shared" si="25"/>
        <v>#REF!</v>
      </c>
      <c r="H125" s="284" t="e">
        <f>+'Önkormányzat 2'!H129+'Int.összesen 3'!H129</f>
        <v>#REF!</v>
      </c>
      <c r="I125" s="284" t="e">
        <f>+'Önkormányzat 2'!I129+'Int.összesen 3'!I129</f>
        <v>#REF!</v>
      </c>
      <c r="J125" s="284" t="e">
        <f>+'Önkormányzat 2'!G129+'Int.összesen 3'!G129</f>
        <v>#REF!</v>
      </c>
      <c r="K125" s="532">
        <f>+'Önkormányzat 2'!K129+'Int.összesen 3'!K129</f>
        <v>0</v>
      </c>
      <c r="L125" s="532">
        <f>+'Önkormányzat 2'!L129+'Int.összesen 3'!L129</f>
        <v>0</v>
      </c>
      <c r="M125" s="532">
        <f>+'Önkormányzat 2'!M129+'Int.összesen 3'!M129</f>
        <v>0</v>
      </c>
      <c r="N125" s="284" t="e">
        <f>+'Önkormányzat 2'!H129+'Int.összesen 3'!H129</f>
        <v>#REF!</v>
      </c>
      <c r="O125" s="319">
        <f>+'Önkormányzat 2'!O129+'Int.összesen 3'!O129</f>
        <v>0</v>
      </c>
    </row>
    <row r="126" spans="1:15" ht="12" customHeight="1" thickBot="1" x14ac:dyDescent="0.4">
      <c r="A126" s="338" t="s">
        <v>36</v>
      </c>
      <c r="B126" s="303" t="s">
        <v>214</v>
      </c>
      <c r="C126" s="284">
        <f>+'Önkormányzat 2'!C129+'Int.összesen 3'!C129</f>
        <v>0</v>
      </c>
      <c r="D126" s="284">
        <f>+'Önkormányzat 2'!D130+'Int.összesen 3'!D129</f>
        <v>0</v>
      </c>
      <c r="E126" s="284">
        <f>+'Önkormányzat 2'!E130</f>
        <v>0</v>
      </c>
      <c r="F126" s="284">
        <f>+'Önkormányzat 2'!F130+'Int.összesen 3'!F130</f>
        <v>14576758</v>
      </c>
      <c r="G126" s="280" t="e">
        <f t="shared" si="25"/>
        <v>#REF!</v>
      </c>
      <c r="H126" s="284"/>
      <c r="I126" s="284"/>
      <c r="J126" s="284" t="e">
        <f>+'Önkormányzat 2'!G130+'Int.összesen 3'!G130</f>
        <v>#REF!</v>
      </c>
      <c r="K126" s="532">
        <f>+'Önkormányzat 2'!K130+'Int.összesen 3'!K130</f>
        <v>0</v>
      </c>
      <c r="L126" s="532">
        <f>+'Önkormányzat 2'!L130+'Int.összesen 3'!L130</f>
        <v>0</v>
      </c>
      <c r="M126" s="532">
        <f>+'Önkormányzat 2'!M130+'Int.összesen 3'!M130</f>
        <v>0</v>
      </c>
      <c r="N126" s="284">
        <f>+'Önkormányzat 2'!N130+'Int.összesen 3'!N130</f>
        <v>0</v>
      </c>
      <c r="O126" s="319">
        <f>+'Önkormányzat 2'!O130+'Int.összesen 3'!O130</f>
        <v>0</v>
      </c>
    </row>
    <row r="127" spans="1:15" ht="12" customHeight="1" thickBot="1" x14ac:dyDescent="0.4">
      <c r="A127" s="337" t="s">
        <v>32</v>
      </c>
      <c r="B127" s="279" t="s">
        <v>618</v>
      </c>
      <c r="C127" s="280">
        <f>+C95+C110+C124</f>
        <v>1650650956</v>
      </c>
      <c r="D127" s="280">
        <f t="shared" ref="D127:E127" si="29">+D95+D110+D124</f>
        <v>2581673214</v>
      </c>
      <c r="E127" s="280">
        <f t="shared" si="29"/>
        <v>0</v>
      </c>
      <c r="F127" s="280">
        <f>+F95+F110+F124</f>
        <v>4232324170</v>
      </c>
      <c r="G127" s="280" t="e">
        <f t="shared" si="25"/>
        <v>#REF!</v>
      </c>
      <c r="H127" s="280" t="e">
        <f>+H95+H110+H124</f>
        <v>#REF!</v>
      </c>
      <c r="I127" s="280" t="e">
        <f>+I95+I110+I124</f>
        <v>#DIV/0!</v>
      </c>
      <c r="J127" s="280" t="e">
        <f>+J95+J110+J124</f>
        <v>#REF!</v>
      </c>
      <c r="K127" s="531" t="e">
        <f>+K95+K110+K124</f>
        <v>#VALUE!</v>
      </c>
      <c r="L127" s="531"/>
      <c r="M127" s="531">
        <f>+M95+M110+M124</f>
        <v>0</v>
      </c>
      <c r="N127" s="280" t="e">
        <f>+N95+N110+N124</f>
        <v>#REF!</v>
      </c>
      <c r="O127" s="317" t="e">
        <f>+N127/J127</f>
        <v>#REF!</v>
      </c>
    </row>
    <row r="128" spans="1:15" ht="12" customHeight="1" thickBot="1" x14ac:dyDescent="0.4">
      <c r="A128" s="337" t="s">
        <v>215</v>
      </c>
      <c r="B128" s="279" t="s">
        <v>606</v>
      </c>
      <c r="C128" s="280">
        <f>+C129+C130+C131</f>
        <v>0</v>
      </c>
      <c r="D128" s="280"/>
      <c r="E128" s="280">
        <f>+E129+E130+E131</f>
        <v>0</v>
      </c>
      <c r="F128" s="280">
        <f>+'Önkormányzat 2'!F132</f>
        <v>0</v>
      </c>
      <c r="G128" s="280" t="e">
        <f t="shared" si="25"/>
        <v>#REF!</v>
      </c>
      <c r="H128" s="280" t="e">
        <f>+H129+H130+H131</f>
        <v>#REF!</v>
      </c>
      <c r="I128" s="280"/>
      <c r="J128" s="280">
        <f>+'Önkormányzat 2'!G132</f>
        <v>0</v>
      </c>
      <c r="K128" s="531">
        <f>+K129+K130+K131</f>
        <v>0</v>
      </c>
      <c r="L128" s="531"/>
      <c r="M128" s="531">
        <f>+M129+M130+M131</f>
        <v>0</v>
      </c>
      <c r="N128" s="280" t="e">
        <f>+N129+N130+N131</f>
        <v>#REF!</v>
      </c>
      <c r="O128" s="317"/>
    </row>
    <row r="129" spans="1:15" ht="12" hidden="1" customHeight="1" x14ac:dyDescent="0.35">
      <c r="A129" s="338" t="s">
        <v>62</v>
      </c>
      <c r="B129" s="303" t="s">
        <v>218</v>
      </c>
      <c r="C129" s="284">
        <f>+'Önkormányzat 2'!C132+'Int.összesen 3'!C132</f>
        <v>0</v>
      </c>
      <c r="D129" s="284">
        <f>+'Önkormányzat 2'!D132+'Int.összesen 3'!D132</f>
        <v>0</v>
      </c>
      <c r="E129" s="284">
        <f>+'Önkormányzat 2'!E132+'Int.összesen 3'!E132</f>
        <v>0</v>
      </c>
      <c r="F129" s="284">
        <f>+'Önkormányzat 2'!F133+'Int.összesen 3'!F133</f>
        <v>0</v>
      </c>
      <c r="G129" s="280" t="e">
        <f t="shared" si="25"/>
        <v>#REF!</v>
      </c>
      <c r="H129" s="284" t="e">
        <f>+'Önkormányzat 2'!H133+'Int.összesen 3'!H133</f>
        <v>#REF!</v>
      </c>
      <c r="I129" s="284" t="e">
        <f>+'Önkormányzat 2'!I133+'Int.összesen 3'!I133</f>
        <v>#DIV/0!</v>
      </c>
      <c r="J129" s="284" t="e">
        <f>+'Önkormányzat 2'!G133+'Int.összesen 3'!G133</f>
        <v>#REF!</v>
      </c>
      <c r="K129" s="532">
        <f>+'Önkormányzat 2'!K133+'Int.összesen 3'!K133</f>
        <v>0</v>
      </c>
      <c r="L129" s="532">
        <f>+'Önkormányzat 2'!L133+'Int.összesen 3'!L133</f>
        <v>0</v>
      </c>
      <c r="M129" s="532">
        <f>+'Önkormányzat 2'!M133+'Int.összesen 3'!M133</f>
        <v>0</v>
      </c>
      <c r="N129" s="284" t="e">
        <f>+'Önkormányzat 2'!H133+'Int.összesen 3'!H133</f>
        <v>#REF!</v>
      </c>
      <c r="O129" s="320"/>
    </row>
    <row r="130" spans="1:15" ht="12" hidden="1" customHeight="1" x14ac:dyDescent="0.35">
      <c r="A130" s="338" t="s">
        <v>64</v>
      </c>
      <c r="B130" s="303" t="s">
        <v>219</v>
      </c>
      <c r="C130" s="284">
        <f>+'Önkormányzat 2'!C133+'Int.összesen 3'!C133</f>
        <v>0</v>
      </c>
      <c r="D130" s="284">
        <f>+'Önkormányzat 2'!D133+'Int.összesen 3'!D133</f>
        <v>0</v>
      </c>
      <c r="E130" s="284">
        <f>+'Önkormányzat 2'!E133+'Int.összesen 3'!E133</f>
        <v>0</v>
      </c>
      <c r="F130" s="284">
        <f>+'Önkormányzat 2'!F134+'Int.összesen 3'!F134</f>
        <v>0</v>
      </c>
      <c r="G130" s="280" t="e">
        <f t="shared" si="25"/>
        <v>#REF!</v>
      </c>
      <c r="H130" s="284" t="e">
        <f>+'Önkormányzat 2'!H134+'Int.összesen 3'!H134</f>
        <v>#REF!</v>
      </c>
      <c r="I130" s="284" t="e">
        <f>+'Önkormányzat 2'!I134+'Int.összesen 3'!I134</f>
        <v>#DIV/0!</v>
      </c>
      <c r="J130" s="284">
        <f>+'Önkormányzat 2'!J134+'Int.összesen 3'!J134</f>
        <v>0</v>
      </c>
      <c r="K130" s="532">
        <f>+'Önkormányzat 2'!K134+'Int.összesen 3'!K134</f>
        <v>0</v>
      </c>
      <c r="L130" s="532">
        <f>+'Önkormányzat 2'!L134+'Int.összesen 3'!L134</f>
        <v>0</v>
      </c>
      <c r="M130" s="532">
        <f>+'Önkormányzat 2'!M134+'Int.összesen 3'!M134</f>
        <v>0</v>
      </c>
      <c r="N130" s="284">
        <f>+'Önkormányzat 2'!N134+'Int.összesen 3'!N134</f>
        <v>0</v>
      </c>
      <c r="O130" s="319">
        <f>+'Önkormányzat 2'!O134+'Int.összesen 3'!O134</f>
        <v>0</v>
      </c>
    </row>
    <row r="131" spans="1:15" ht="12" hidden="1" customHeight="1" thickBot="1" x14ac:dyDescent="0.4">
      <c r="A131" s="338" t="s">
        <v>66</v>
      </c>
      <c r="B131" s="303" t="s">
        <v>220</v>
      </c>
      <c r="C131" s="284">
        <f>+'Önkormányzat 2'!C134+'Int.összesen 3'!C134</f>
        <v>0</v>
      </c>
      <c r="D131" s="284">
        <f>+'Önkormányzat 2'!D134+'Int.összesen 3'!D134</f>
        <v>0</v>
      </c>
      <c r="E131" s="284">
        <f>+'Önkormányzat 2'!E134+'Int.összesen 3'!E134</f>
        <v>0</v>
      </c>
      <c r="F131" s="284">
        <f>+'Önkormányzat 2'!F135+'Int.összesen 3'!F135</f>
        <v>0</v>
      </c>
      <c r="G131" s="280" t="e">
        <f t="shared" si="25"/>
        <v>#REF!</v>
      </c>
      <c r="H131" s="284" t="e">
        <f>+'Önkormányzat 2'!H135+'Int.összesen 3'!H135</f>
        <v>#REF!</v>
      </c>
      <c r="I131" s="284" t="e">
        <f>+'Önkormányzat 2'!I135+'Int.összesen 3'!I135</f>
        <v>#DIV/0!</v>
      </c>
      <c r="J131" s="284">
        <f>+'Önkormányzat 2'!J135+'Int.összesen 3'!J135</f>
        <v>0</v>
      </c>
      <c r="K131" s="532">
        <f>+'Önkormányzat 2'!K135+'Int.összesen 3'!K135</f>
        <v>0</v>
      </c>
      <c r="L131" s="532">
        <f>+'Önkormányzat 2'!L135+'Int.összesen 3'!L135</f>
        <v>0</v>
      </c>
      <c r="M131" s="532">
        <f>+'Önkormányzat 2'!M135+'Int.összesen 3'!M135</f>
        <v>0</v>
      </c>
      <c r="N131" s="284">
        <f>+'Önkormányzat 2'!N135+'Int.összesen 3'!N135</f>
        <v>0</v>
      </c>
      <c r="O131" s="319">
        <f>+'Önkormányzat 2'!O135+'Int.összesen 3'!O135</f>
        <v>0</v>
      </c>
    </row>
    <row r="132" spans="1:15" ht="12" customHeight="1" thickBot="1" x14ac:dyDescent="0.4">
      <c r="A132" s="337" t="s">
        <v>60</v>
      </c>
      <c r="B132" s="279" t="s">
        <v>619</v>
      </c>
      <c r="C132" s="280">
        <f>+C133+C134+C135+C136</f>
        <v>0</v>
      </c>
      <c r="D132" s="280"/>
      <c r="E132" s="280">
        <f>+E133+E134+E135+E136</f>
        <v>0</v>
      </c>
      <c r="F132" s="280">
        <f>+F133+F134+F135+F136</f>
        <v>0</v>
      </c>
      <c r="G132" s="280" t="e">
        <f t="shared" si="25"/>
        <v>#REF!</v>
      </c>
      <c r="H132" s="280" t="e">
        <f>+H133+H134+H135+H136</f>
        <v>#REF!</v>
      </c>
      <c r="I132" s="280"/>
      <c r="J132" s="280">
        <f>+J133+J134+J135+J136</f>
        <v>0</v>
      </c>
      <c r="K132" s="531">
        <f>+K133+K134+K135+K136</f>
        <v>0</v>
      </c>
      <c r="L132" s="531"/>
      <c r="M132" s="531">
        <f>+M133+M134+M135+M136</f>
        <v>0</v>
      </c>
      <c r="N132" s="280">
        <f>+N133+N134+N135+N136</f>
        <v>0</v>
      </c>
      <c r="O132" s="316">
        <f>+O133+O134+O135+O136</f>
        <v>0</v>
      </c>
    </row>
    <row r="133" spans="1:15" ht="12" hidden="1" customHeight="1" x14ac:dyDescent="0.35">
      <c r="A133" s="338" t="s">
        <v>84</v>
      </c>
      <c r="B133" s="303" t="s">
        <v>222</v>
      </c>
      <c r="C133" s="284">
        <f>+'Önkormányzat 2'!C136+'Int.összesen 3'!C136</f>
        <v>0</v>
      </c>
      <c r="D133" s="284">
        <f>+'Önkormányzat 2'!D136+'Int.összesen 3'!D136</f>
        <v>0</v>
      </c>
      <c r="E133" s="284">
        <f>+'Önkormányzat 2'!E136+'Int.összesen 3'!E136</f>
        <v>0</v>
      </c>
      <c r="F133" s="284">
        <f>+'Önkormányzat 2'!F137+'Int.összesen 3'!F137</f>
        <v>0</v>
      </c>
      <c r="G133" s="280" t="e">
        <f t="shared" si="25"/>
        <v>#REF!</v>
      </c>
      <c r="H133" s="284" t="e">
        <f>+'Önkormányzat 2'!H137+'Int.összesen 3'!H137</f>
        <v>#REF!</v>
      </c>
      <c r="I133" s="284" t="e">
        <f>+'Önkormányzat 2'!I137+'Int.összesen 3'!I137</f>
        <v>#DIV/0!</v>
      </c>
      <c r="J133" s="284">
        <f>+'Önkormányzat 2'!J137+'Int.összesen 3'!J137</f>
        <v>0</v>
      </c>
      <c r="K133" s="532">
        <f>+'Önkormányzat 2'!K137+'Int.összesen 3'!K137</f>
        <v>0</v>
      </c>
      <c r="L133" s="532">
        <f>+'Önkormányzat 2'!L137+'Int.összesen 3'!L137</f>
        <v>0</v>
      </c>
      <c r="M133" s="532">
        <f>+'Önkormányzat 2'!M137+'Int.összesen 3'!M137</f>
        <v>0</v>
      </c>
      <c r="N133" s="284">
        <f>+'Önkormányzat 2'!N137+'Int.összesen 3'!N137</f>
        <v>0</v>
      </c>
      <c r="O133" s="319">
        <f>+'Önkormányzat 2'!O137+'Int.összesen 3'!O137</f>
        <v>0</v>
      </c>
    </row>
    <row r="134" spans="1:15" ht="12" hidden="1" customHeight="1" x14ac:dyDescent="0.35">
      <c r="A134" s="338" t="s">
        <v>86</v>
      </c>
      <c r="B134" s="303" t="s">
        <v>223</v>
      </c>
      <c r="C134" s="284">
        <f>+'Önkormányzat 2'!C137+'Int.összesen 3'!C137</f>
        <v>0</v>
      </c>
      <c r="D134" s="284">
        <f>+'Önkormányzat 2'!D137+'Int.összesen 3'!D137</f>
        <v>0</v>
      </c>
      <c r="E134" s="284">
        <f>+'Önkormányzat 2'!E137+'Int.összesen 3'!E137</f>
        <v>0</v>
      </c>
      <c r="F134" s="284">
        <f>+'Önkormányzat 2'!F138+'Int.összesen 3'!F138</f>
        <v>0</v>
      </c>
      <c r="G134" s="280" t="e">
        <f t="shared" si="25"/>
        <v>#REF!</v>
      </c>
      <c r="H134" s="284" t="e">
        <f>+'Önkormányzat 2'!H138+'Int.összesen 3'!H138</f>
        <v>#REF!</v>
      </c>
      <c r="I134" s="284" t="e">
        <f>+'Önkormányzat 2'!I138+'Int.összesen 3'!I138</f>
        <v>#DIV/0!</v>
      </c>
      <c r="J134" s="284">
        <f>+'Önkormányzat 2'!J138+'Int.összesen 3'!J138</f>
        <v>0</v>
      </c>
      <c r="K134" s="532">
        <f>+'Önkormányzat 2'!K138+'Int.összesen 3'!K138</f>
        <v>0</v>
      </c>
      <c r="L134" s="532">
        <f>+'Önkormányzat 2'!L138+'Int.összesen 3'!L138</f>
        <v>0</v>
      </c>
      <c r="M134" s="532">
        <f>+'Önkormányzat 2'!M138+'Int.összesen 3'!M138</f>
        <v>0</v>
      </c>
      <c r="N134" s="284">
        <f>+'Önkormányzat 2'!N138+'Int.összesen 3'!N138</f>
        <v>0</v>
      </c>
      <c r="O134" s="319">
        <f>+'Önkormányzat 2'!O138+'Int.összesen 3'!O138</f>
        <v>0</v>
      </c>
    </row>
    <row r="135" spans="1:15" ht="12" hidden="1" customHeight="1" x14ac:dyDescent="0.35">
      <c r="A135" s="338" t="s">
        <v>88</v>
      </c>
      <c r="B135" s="303" t="s">
        <v>224</v>
      </c>
      <c r="C135" s="284">
        <f>+'Önkormányzat 2'!C138+'Int.összesen 3'!C138</f>
        <v>0</v>
      </c>
      <c r="D135" s="284">
        <f>+'Önkormányzat 2'!D138+'Int.összesen 3'!D138</f>
        <v>0</v>
      </c>
      <c r="E135" s="284">
        <f>+'Önkormányzat 2'!E138+'Int.összesen 3'!E138</f>
        <v>0</v>
      </c>
      <c r="F135" s="284">
        <f>+'Önkormányzat 2'!F139+'Int.összesen 3'!F139</f>
        <v>0</v>
      </c>
      <c r="G135" s="280" t="e">
        <f t="shared" si="25"/>
        <v>#REF!</v>
      </c>
      <c r="H135" s="284" t="e">
        <f>+'Önkormányzat 2'!H139+'Int.összesen 3'!H139</f>
        <v>#REF!</v>
      </c>
      <c r="I135" s="284" t="e">
        <f>+'Önkormányzat 2'!I139+'Int.összesen 3'!I139</f>
        <v>#DIV/0!</v>
      </c>
      <c r="J135" s="284">
        <f>+'Önkormányzat 2'!J139+'Int.összesen 3'!J139</f>
        <v>0</v>
      </c>
      <c r="K135" s="532">
        <f>+'Önkormányzat 2'!K139+'Int.összesen 3'!K139</f>
        <v>0</v>
      </c>
      <c r="L135" s="532">
        <f>+'Önkormányzat 2'!L139+'Int.összesen 3'!L139</f>
        <v>0</v>
      </c>
      <c r="M135" s="532">
        <f>+'Önkormányzat 2'!M139+'Int.összesen 3'!M139</f>
        <v>0</v>
      </c>
      <c r="N135" s="284">
        <f>+'Önkormányzat 2'!N139+'Int.összesen 3'!N139</f>
        <v>0</v>
      </c>
      <c r="O135" s="319">
        <f>+'Önkormányzat 2'!O139+'Int.összesen 3'!O139</f>
        <v>0</v>
      </c>
    </row>
    <row r="136" spans="1:15" ht="12" hidden="1" customHeight="1" thickBot="1" x14ac:dyDescent="0.4">
      <c r="A136" s="338" t="s">
        <v>90</v>
      </c>
      <c r="B136" s="303" t="s">
        <v>225</v>
      </c>
      <c r="C136" s="284">
        <f>+'Önkormányzat 2'!C139+'Int.összesen 3'!C139</f>
        <v>0</v>
      </c>
      <c r="D136" s="284">
        <f>+'Önkormányzat 2'!D139+'Int.összesen 3'!D139</f>
        <v>0</v>
      </c>
      <c r="E136" s="284">
        <f>+'Önkormányzat 2'!E139+'Int.összesen 3'!E139</f>
        <v>0</v>
      </c>
      <c r="F136" s="284">
        <f>+'Önkormányzat 2'!F140+'Int.összesen 3'!F140</f>
        <v>0</v>
      </c>
      <c r="G136" s="280" t="e">
        <f t="shared" si="25"/>
        <v>#REF!</v>
      </c>
      <c r="H136" s="284" t="e">
        <f>+'Önkormányzat 2'!H140+'Int.összesen 3'!H140</f>
        <v>#REF!</v>
      </c>
      <c r="I136" s="284" t="e">
        <f>+'Önkormányzat 2'!I140+'Int.összesen 3'!I140</f>
        <v>#DIV/0!</v>
      </c>
      <c r="J136" s="284">
        <f>+'Önkormányzat 2'!J140+'Int.összesen 3'!J140</f>
        <v>0</v>
      </c>
      <c r="K136" s="532">
        <f>+'Önkormányzat 2'!K140+'Int.összesen 3'!K140</f>
        <v>0</v>
      </c>
      <c r="L136" s="532">
        <f>+'Önkormányzat 2'!L140+'Int.összesen 3'!L140</f>
        <v>0</v>
      </c>
      <c r="M136" s="532">
        <f>+'Önkormányzat 2'!M140+'Int.összesen 3'!M140</f>
        <v>0</v>
      </c>
      <c r="N136" s="284">
        <f>+'Önkormányzat 2'!N140+'Int.összesen 3'!N140</f>
        <v>0</v>
      </c>
      <c r="O136" s="319">
        <f>+'Önkormányzat 2'!O140+'Int.összesen 3'!O140</f>
        <v>0</v>
      </c>
    </row>
    <row r="137" spans="1:15" ht="12" customHeight="1" thickBot="1" x14ac:dyDescent="0.4">
      <c r="A137" s="337" t="s">
        <v>82</v>
      </c>
      <c r="B137" s="279" t="s">
        <v>620</v>
      </c>
      <c r="C137" s="280">
        <f t="shared" ref="C137:E137" si="30">+C138+C139+C140+C141</f>
        <v>33033603</v>
      </c>
      <c r="D137" s="280">
        <f t="shared" si="30"/>
        <v>1160076</v>
      </c>
      <c r="E137" s="280">
        <f t="shared" si="30"/>
        <v>0</v>
      </c>
      <c r="F137" s="280">
        <f>+F138+F139+F140+F141</f>
        <v>34193679</v>
      </c>
      <c r="G137" s="280" t="e">
        <f t="shared" si="25"/>
        <v>#REF!</v>
      </c>
      <c r="H137" s="280"/>
      <c r="I137" s="280"/>
      <c r="J137" s="280" t="e">
        <f>+J138+J139+J140+J141</f>
        <v>#REF!</v>
      </c>
      <c r="K137" s="531">
        <f>+K138+K139+K140+K141</f>
        <v>0</v>
      </c>
      <c r="L137" s="531"/>
      <c r="M137" s="531">
        <f>+M138+M139+M140+M141</f>
        <v>0</v>
      </c>
      <c r="N137" s="280" t="e">
        <f>+N138+N139+N140+N141</f>
        <v>#REF!</v>
      </c>
      <c r="O137" s="330" t="e">
        <f>+O138+O139+O140+O141</f>
        <v>#DIV/0!</v>
      </c>
    </row>
    <row r="138" spans="1:15" ht="12" customHeight="1" x14ac:dyDescent="0.35">
      <c r="A138" s="338" t="s">
        <v>96</v>
      </c>
      <c r="B138" s="303" t="s">
        <v>631</v>
      </c>
      <c r="C138" s="284">
        <f>+'Önkormányzat 2'!C142-'Int.összesen 3'!C79</f>
        <v>0</v>
      </c>
      <c r="D138" s="284">
        <f>+'Önkormányzat 2'!D142-'Int.összesen 3'!D79</f>
        <v>0</v>
      </c>
      <c r="E138" s="284">
        <f>+'Önkormányzat 2'!E142-'Int.összesen 3'!E79</f>
        <v>0</v>
      </c>
      <c r="F138" s="284">
        <f>+'Önkormányzat 2'!F142-'Int.összesen 3'!F79</f>
        <v>0</v>
      </c>
      <c r="G138" s="280" t="e">
        <f t="shared" si="25"/>
        <v>#REF!</v>
      </c>
      <c r="H138" s="284"/>
      <c r="I138" s="284" t="e">
        <f>+'Önkormányzat 2'!I142+'Int.összesen 3'!I142</f>
        <v>#DIV/0!</v>
      </c>
      <c r="J138" s="284" t="e">
        <f>+'Önkormányzat 2'!G142-'Int.összesen 3'!G79</f>
        <v>#REF!</v>
      </c>
      <c r="K138" s="532">
        <f>+'Önkormányzat 2'!K142+'Int.összesen 3'!K142</f>
        <v>0</v>
      </c>
      <c r="L138" s="532">
        <f>+'Önkormányzat 2'!L142+'Int.összesen 3'!L142</f>
        <v>0</v>
      </c>
      <c r="M138" s="532">
        <f>+'Önkormányzat 2'!M142+'Int.összesen 3'!M142</f>
        <v>0</v>
      </c>
      <c r="N138" s="284" t="e">
        <f>+'Önkormányzat 2'!H142-'Int.összesen 3'!H79</f>
        <v>#REF!</v>
      </c>
      <c r="O138" s="319">
        <f>+'Önkormányzat 2'!O142+'Int.összesen 3'!O142</f>
        <v>0</v>
      </c>
    </row>
    <row r="139" spans="1:15" ht="12" customHeight="1" x14ac:dyDescent="0.35">
      <c r="A139" s="338" t="s">
        <v>98</v>
      </c>
      <c r="B139" s="303" t="s">
        <v>231</v>
      </c>
      <c r="C139" s="284"/>
      <c r="D139" s="284">
        <f>+'Önkormányzat 2'!D143</f>
        <v>1160076</v>
      </c>
      <c r="E139" s="284">
        <f>+'Önkormányzat 2'!E142+'Int.összesen 3'!E142</f>
        <v>0</v>
      </c>
      <c r="F139" s="284">
        <f>+'Önkormányzat 2'!F143+'Int.összesen 3'!F143</f>
        <v>1160076</v>
      </c>
      <c r="G139" s="280">
        <f t="shared" si="25"/>
        <v>0</v>
      </c>
      <c r="H139" s="284"/>
      <c r="I139" s="284" t="e">
        <f>+'Önkormányzat 2'!I143+'Int.összesen 3'!I143</f>
        <v>#DIV/0!</v>
      </c>
      <c r="J139" s="284">
        <f>+'Önkormányzat 2'!G143</f>
        <v>0</v>
      </c>
      <c r="K139" s="532">
        <f>+'Önkormányzat 2'!K143+'Int.összesen 3'!K143</f>
        <v>0</v>
      </c>
      <c r="L139" s="532">
        <f>+'Önkormányzat 2'!L143+'Int.összesen 3'!L143</f>
        <v>0</v>
      </c>
      <c r="M139" s="532">
        <f>+'Önkormányzat 2'!M143+'Int.összesen 3'!M143</f>
        <v>0</v>
      </c>
      <c r="N139" s="284">
        <f>+'Önkormányzat 2'!H143</f>
        <v>0</v>
      </c>
      <c r="O139" s="320" t="e">
        <f>+N139/J139</f>
        <v>#DIV/0!</v>
      </c>
    </row>
    <row r="140" spans="1:15" ht="12" customHeight="1" x14ac:dyDescent="0.35">
      <c r="A140" s="338" t="s">
        <v>100</v>
      </c>
      <c r="B140" s="303" t="s">
        <v>639</v>
      </c>
      <c r="C140" s="284">
        <f>+'Önkormányzat 2'!C144</f>
        <v>33033603</v>
      </c>
      <c r="D140" s="284">
        <f>+'Önkormányzat 2'!D144</f>
        <v>0</v>
      </c>
      <c r="E140" s="284">
        <f>+'Önkormányzat 2'!E143+'Int.összesen 3'!E143</f>
        <v>0</v>
      </c>
      <c r="F140" s="284">
        <f>+'Önkormányzat 2'!F144+'Int.összesen 3'!F144</f>
        <v>33033603</v>
      </c>
      <c r="G140" s="280">
        <f t="shared" si="25"/>
        <v>0</v>
      </c>
      <c r="H140" s="284"/>
      <c r="I140" s="284"/>
      <c r="J140" s="284">
        <f>+'Önkormányzat 2'!G144</f>
        <v>0</v>
      </c>
      <c r="K140" s="532">
        <f>+'Önkormányzat 2'!K144+'Int.összesen 3'!K144</f>
        <v>0</v>
      </c>
      <c r="L140" s="532">
        <f>+'Önkormányzat 2'!L144+'Int.összesen 3'!L144</f>
        <v>0</v>
      </c>
      <c r="M140" s="532">
        <f>+'Önkormányzat 2'!M144+'Int.összesen 3'!M144</f>
        <v>0</v>
      </c>
      <c r="N140" s="284">
        <f>+'Önkormányzat 2'!H144</f>
        <v>0</v>
      </c>
      <c r="O140" s="319">
        <f>+'Önkormányzat 2'!O144+'Int.összesen 3'!O144</f>
        <v>0</v>
      </c>
    </row>
    <row r="141" spans="1:15" ht="12" customHeight="1" thickBot="1" x14ac:dyDescent="0.4">
      <c r="A141" s="338" t="s">
        <v>102</v>
      </c>
      <c r="B141" s="303" t="s">
        <v>231</v>
      </c>
      <c r="C141" s="284">
        <f>+'Önkormányzat 2'!C145+'Int.összesen 3'!C144</f>
        <v>0</v>
      </c>
      <c r="D141" s="284">
        <f>+'Önkormányzat 2'!D144+'Int.összesen 3'!D144</f>
        <v>0</v>
      </c>
      <c r="E141" s="284">
        <f>+'Önkormányzat 2'!E144+'Int.összesen 3'!E144</f>
        <v>0</v>
      </c>
      <c r="F141" s="284"/>
      <c r="G141" s="280">
        <f t="shared" si="25"/>
        <v>0</v>
      </c>
      <c r="H141" s="284"/>
      <c r="I141" s="284"/>
      <c r="J141" s="284"/>
      <c r="K141" s="532">
        <f>+'Önkormányzat 2'!K145+'Int.összesen 3'!K145</f>
        <v>0</v>
      </c>
      <c r="L141" s="532">
        <f>+'Önkormányzat 2'!L145+'Int.összesen 3'!L145</f>
        <v>0</v>
      </c>
      <c r="M141" s="532">
        <f>+'Önkormányzat 2'!M145+'Int.összesen 3'!M145</f>
        <v>0</v>
      </c>
      <c r="N141" s="284">
        <f>+'Önkormányzat 2'!N145+'Int.összesen 3'!N145</f>
        <v>0</v>
      </c>
      <c r="O141" s="319">
        <f>+'Önkormányzat 2'!O145+'Int.összesen 3'!O145</f>
        <v>0</v>
      </c>
    </row>
    <row r="142" spans="1:15" ht="12" customHeight="1" thickBot="1" x14ac:dyDescent="0.4">
      <c r="A142" s="337" t="s">
        <v>226</v>
      </c>
      <c r="B142" s="279" t="s">
        <v>621</v>
      </c>
      <c r="C142" s="305">
        <f>+C143+C144+C145+C146</f>
        <v>0</v>
      </c>
      <c r="D142" s="305"/>
      <c r="E142" s="305">
        <f>+E143+E144+E145+E146</f>
        <v>0</v>
      </c>
      <c r="F142" s="305">
        <f>+F143+F144+F145+F146</f>
        <v>0</v>
      </c>
      <c r="G142" s="280" t="e">
        <f t="shared" si="25"/>
        <v>#REF!</v>
      </c>
      <c r="H142" s="305" t="e">
        <f>+H143+H144+H145+H146</f>
        <v>#REF!</v>
      </c>
      <c r="I142" s="305" t="e">
        <f>+I143+I144+I145+I146</f>
        <v>#REF!</v>
      </c>
      <c r="J142" s="305">
        <f>+J143+J144+J145+J146</f>
        <v>0</v>
      </c>
      <c r="K142" s="542">
        <f>+K143+K144+K145+K146</f>
        <v>0</v>
      </c>
      <c r="L142" s="542"/>
      <c r="M142" s="542">
        <f>+M143+M144+M145+M146</f>
        <v>0</v>
      </c>
      <c r="N142" s="305">
        <f>+N143+N144+N145+N146</f>
        <v>0</v>
      </c>
      <c r="O142" s="331">
        <f>+O143+O144+O145+O146</f>
        <v>0</v>
      </c>
    </row>
    <row r="143" spans="1:15" ht="12" hidden="1" customHeight="1" x14ac:dyDescent="0.35">
      <c r="A143" s="338" t="s">
        <v>106</v>
      </c>
      <c r="B143" s="303" t="s">
        <v>233</v>
      </c>
      <c r="C143" s="284">
        <f>+'Önkormányzat 2'!C146+'Int.összesen 3'!C146</f>
        <v>0</v>
      </c>
      <c r="D143" s="284">
        <f>+'Önkormányzat 2'!D146+'Int.összesen 3'!D146</f>
        <v>0</v>
      </c>
      <c r="E143" s="284">
        <f>+'Önkormányzat 2'!E146+'Int.összesen 3'!E146</f>
        <v>0</v>
      </c>
      <c r="F143" s="284">
        <f>+'Önkormányzat 2'!F147+'Int.összesen 3'!F147</f>
        <v>0</v>
      </c>
      <c r="G143" s="280" t="e">
        <f t="shared" si="25"/>
        <v>#REF!</v>
      </c>
      <c r="H143" s="284" t="e">
        <f>+'Önkormányzat 2'!H147+'Int.összesen 3'!H147</f>
        <v>#REF!</v>
      </c>
      <c r="I143" s="284" t="e">
        <f>+'Önkormányzat 2'!I147+'Int.összesen 3'!I147</f>
        <v>#REF!</v>
      </c>
      <c r="J143" s="284">
        <f>+'Önkormányzat 2'!J147+'Int.összesen 3'!J147</f>
        <v>0</v>
      </c>
      <c r="K143" s="532">
        <f>+'Önkormányzat 2'!K147+'Int.összesen 3'!K147</f>
        <v>0</v>
      </c>
      <c r="L143" s="532">
        <f>+'Önkormányzat 2'!L147+'Int.összesen 3'!L147</f>
        <v>0</v>
      </c>
      <c r="M143" s="532">
        <f>+'Önkormányzat 2'!M147+'Int.összesen 3'!M147</f>
        <v>0</v>
      </c>
      <c r="N143" s="284">
        <f>+'Önkormányzat 2'!N147+'Int.összesen 3'!N147</f>
        <v>0</v>
      </c>
      <c r="O143" s="319">
        <f>+'Önkormányzat 2'!O147+'Int.összesen 3'!O147</f>
        <v>0</v>
      </c>
    </row>
    <row r="144" spans="1:15" ht="12" hidden="1" customHeight="1" x14ac:dyDescent="0.35">
      <c r="A144" s="338" t="s">
        <v>108</v>
      </c>
      <c r="B144" s="303" t="s">
        <v>234</v>
      </c>
      <c r="C144" s="284">
        <f>+'Önkormányzat 2'!C147+'Int.összesen 3'!C147</f>
        <v>0</v>
      </c>
      <c r="D144" s="284">
        <f>+'Önkormányzat 2'!D147+'Int.összesen 3'!D147</f>
        <v>0</v>
      </c>
      <c r="E144" s="284">
        <f>+'Önkormányzat 2'!E147+'Int.összesen 3'!E147</f>
        <v>0</v>
      </c>
      <c r="F144" s="284">
        <f>+'Önkormányzat 2'!F148+'Int.összesen 3'!F148</f>
        <v>0</v>
      </c>
      <c r="G144" s="280" t="e">
        <f t="shared" si="25"/>
        <v>#REF!</v>
      </c>
      <c r="H144" s="284" t="e">
        <f>+'Önkormányzat 2'!H148+'Int.összesen 3'!H148</f>
        <v>#REF!</v>
      </c>
      <c r="I144" s="284" t="e">
        <f>+'Önkormányzat 2'!I148+'Int.összesen 3'!I148</f>
        <v>#REF!</v>
      </c>
      <c r="J144" s="284">
        <f>+'Önkormányzat 2'!J148+'Int.összesen 3'!J148</f>
        <v>0</v>
      </c>
      <c r="K144" s="532">
        <f>+'Önkormányzat 2'!K148+'Int.összesen 3'!K148</f>
        <v>0</v>
      </c>
      <c r="L144" s="532">
        <f>+'Önkormányzat 2'!L148+'Int.összesen 3'!L148</f>
        <v>0</v>
      </c>
      <c r="M144" s="532">
        <f>+'Önkormányzat 2'!M148+'Int.összesen 3'!M148</f>
        <v>0</v>
      </c>
      <c r="N144" s="284">
        <f>+'Önkormányzat 2'!N148+'Int.összesen 3'!N148</f>
        <v>0</v>
      </c>
      <c r="O144" s="319">
        <f>+'Önkormányzat 2'!O148+'Int.összesen 3'!O148</f>
        <v>0</v>
      </c>
    </row>
    <row r="145" spans="1:18" ht="12" hidden="1" customHeight="1" x14ac:dyDescent="0.35">
      <c r="A145" s="338" t="s">
        <v>110</v>
      </c>
      <c r="B145" s="303" t="s">
        <v>235</v>
      </c>
      <c r="C145" s="284">
        <f>+'Önkormányzat 2'!C148+'Int.összesen 3'!C148</f>
        <v>0</v>
      </c>
      <c r="D145" s="284">
        <f>+'Önkormányzat 2'!D148+'Int.összesen 3'!D148</f>
        <v>0</v>
      </c>
      <c r="E145" s="284">
        <f>+'Önkormányzat 2'!E148+'Int.összesen 3'!E148</f>
        <v>0</v>
      </c>
      <c r="F145" s="284">
        <f>+'Önkormányzat 2'!F149+'Int.összesen 3'!F149</f>
        <v>0</v>
      </c>
      <c r="G145" s="280" t="e">
        <f t="shared" si="25"/>
        <v>#REF!</v>
      </c>
      <c r="H145" s="284" t="e">
        <f>+'Önkormányzat 2'!H149+'Int.összesen 3'!H149</f>
        <v>#REF!</v>
      </c>
      <c r="I145" s="284" t="e">
        <f>+'Önkormányzat 2'!I149+'Int.összesen 3'!I149</f>
        <v>#REF!</v>
      </c>
      <c r="J145" s="284">
        <f>+'Önkormányzat 2'!J149+'Int.összesen 3'!J149</f>
        <v>0</v>
      </c>
      <c r="K145" s="532">
        <f>+'Önkormányzat 2'!K149+'Int.összesen 3'!K149</f>
        <v>0</v>
      </c>
      <c r="L145" s="532">
        <f>+'Önkormányzat 2'!L149+'Int.összesen 3'!L149</f>
        <v>0</v>
      </c>
      <c r="M145" s="532">
        <f>+'Önkormányzat 2'!M149+'Int.összesen 3'!M149</f>
        <v>0</v>
      </c>
      <c r="N145" s="284">
        <f>+'Önkormányzat 2'!N149+'Int.összesen 3'!N149</f>
        <v>0</v>
      </c>
      <c r="O145" s="319">
        <f>+'Önkormányzat 2'!O149+'Int.összesen 3'!O149</f>
        <v>0</v>
      </c>
    </row>
    <row r="146" spans="1:18" ht="12" hidden="1" customHeight="1" thickBot="1" x14ac:dyDescent="0.4">
      <c r="A146" s="338" t="s">
        <v>112</v>
      </c>
      <c r="B146" s="303" t="s">
        <v>236</v>
      </c>
      <c r="C146" s="284">
        <f>+'Önkormányzat 2'!C149+'Int.összesen 3'!C149</f>
        <v>0</v>
      </c>
      <c r="D146" s="284">
        <f>+'Önkormányzat 2'!D149+'Int.összesen 3'!D149</f>
        <v>0</v>
      </c>
      <c r="E146" s="284">
        <f>+'Önkormányzat 2'!E149+'Int.összesen 3'!E149</f>
        <v>0</v>
      </c>
      <c r="F146" s="284">
        <f>+'Önkormányzat 2'!F150+'Int.összesen 3'!F150</f>
        <v>0</v>
      </c>
      <c r="G146" s="280" t="e">
        <f t="shared" si="25"/>
        <v>#REF!</v>
      </c>
      <c r="H146" s="284" t="e">
        <f>+'Önkormányzat 2'!H150+'Int.összesen 3'!H150</f>
        <v>#REF!</v>
      </c>
      <c r="I146" s="284" t="e">
        <f>+'Önkormányzat 2'!I150+'Int.összesen 3'!I150</f>
        <v>#REF!</v>
      </c>
      <c r="J146" s="284">
        <f>+'Önkormányzat 2'!J150+'Int.összesen 3'!J150</f>
        <v>0</v>
      </c>
      <c r="K146" s="532">
        <f>+'Önkormányzat 2'!K150+'Int.összesen 3'!K150</f>
        <v>0</v>
      </c>
      <c r="L146" s="532">
        <f>+'Önkormányzat 2'!L150+'Int.összesen 3'!L150</f>
        <v>0</v>
      </c>
      <c r="M146" s="532">
        <f>+'Önkormányzat 2'!M150+'Int.összesen 3'!M150</f>
        <v>0</v>
      </c>
      <c r="N146" s="284">
        <f>+'Önkormányzat 2'!N150+'Int.összesen 3'!N150</f>
        <v>0</v>
      </c>
      <c r="O146" s="319">
        <f>+'Önkormányzat 2'!O150+'Int.összesen 3'!O150</f>
        <v>0</v>
      </c>
    </row>
    <row r="147" spans="1:18" ht="12" customHeight="1" thickBot="1" x14ac:dyDescent="0.4">
      <c r="A147" s="337" t="s">
        <v>104</v>
      </c>
      <c r="B147" s="279" t="s">
        <v>613</v>
      </c>
      <c r="C147" s="306">
        <f t="shared" ref="C147:F147" si="31">+C128+C132+C137+C142</f>
        <v>33033603</v>
      </c>
      <c r="D147" s="306">
        <f t="shared" si="31"/>
        <v>1160076</v>
      </c>
      <c r="E147" s="306">
        <f t="shared" si="31"/>
        <v>0</v>
      </c>
      <c r="F147" s="306">
        <f t="shared" si="31"/>
        <v>34193679</v>
      </c>
      <c r="G147" s="280" t="e">
        <f t="shared" si="25"/>
        <v>#REF!</v>
      </c>
      <c r="H147" s="306" t="e">
        <f>+H128+H132+H137+H142</f>
        <v>#REF!</v>
      </c>
      <c r="I147" s="306" t="e">
        <f>+I128+I132+I137+I142</f>
        <v>#REF!</v>
      </c>
      <c r="J147" s="306" t="e">
        <f>+J128+J132+J137+J142</f>
        <v>#REF!</v>
      </c>
      <c r="K147" s="543">
        <f>+K128+K132+K137+K142</f>
        <v>0</v>
      </c>
      <c r="L147" s="543"/>
      <c r="M147" s="543">
        <f>+M128+M132+M137+M142</f>
        <v>0</v>
      </c>
      <c r="N147" s="306" t="e">
        <f>+N128+N132+N137+N142</f>
        <v>#REF!</v>
      </c>
      <c r="O147" s="317" t="e">
        <f>+N147/J147</f>
        <v>#REF!</v>
      </c>
    </row>
    <row r="148" spans="1:18" ht="12" customHeight="1" thickBot="1" x14ac:dyDescent="0.4">
      <c r="A148" s="339" t="s">
        <v>114</v>
      </c>
      <c r="B148" s="289" t="s">
        <v>614</v>
      </c>
      <c r="C148" s="306">
        <f>+C127+C147</f>
        <v>1683684559</v>
      </c>
      <c r="D148" s="306">
        <f>+D127+D147</f>
        <v>2582833290</v>
      </c>
      <c r="E148" s="306">
        <f>+E127+E147</f>
        <v>0</v>
      </c>
      <c r="F148" s="306">
        <f>+F127+F147</f>
        <v>4266517849</v>
      </c>
      <c r="G148" s="280" t="e">
        <f t="shared" si="25"/>
        <v>#REF!</v>
      </c>
      <c r="H148" s="306" t="e">
        <f>+H127+H147</f>
        <v>#REF!</v>
      </c>
      <c r="I148" s="306" t="e">
        <f>+I127+I147</f>
        <v>#DIV/0!</v>
      </c>
      <c r="J148" s="306" t="e">
        <f>+J127+J147</f>
        <v>#REF!</v>
      </c>
      <c r="K148" s="543" t="e">
        <f>+K127+K147</f>
        <v>#VALUE!</v>
      </c>
      <c r="L148" s="543"/>
      <c r="M148" s="543">
        <f>+M127+M147</f>
        <v>0</v>
      </c>
      <c r="N148" s="306" t="e">
        <f>+N127+N147</f>
        <v>#REF!</v>
      </c>
      <c r="O148" s="317" t="e">
        <f>+N148/J148</f>
        <v>#REF!</v>
      </c>
      <c r="Q148" s="323"/>
      <c r="R148" s="332"/>
    </row>
    <row r="149" spans="1:18" ht="12" customHeight="1" x14ac:dyDescent="0.35">
      <c r="A149" s="315"/>
      <c r="B149" s="315"/>
      <c r="C149" s="315"/>
      <c r="D149" s="315"/>
      <c r="E149" s="315"/>
      <c r="F149" s="315"/>
      <c r="G149" s="315"/>
      <c r="H149" s="315"/>
      <c r="I149" s="315"/>
      <c r="J149" s="315"/>
      <c r="K149" s="538"/>
      <c r="L149" s="538"/>
      <c r="M149" s="538"/>
      <c r="N149" s="315"/>
      <c r="O149" s="315"/>
    </row>
    <row r="150" spans="1:18" ht="18" customHeight="1" x14ac:dyDescent="0.35">
      <c r="A150" s="652" t="s">
        <v>240</v>
      </c>
      <c r="B150" s="652"/>
      <c r="C150" s="652"/>
      <c r="D150" s="652"/>
      <c r="E150" s="652"/>
      <c r="F150" s="652"/>
      <c r="G150" s="652"/>
      <c r="H150" s="652"/>
      <c r="I150" s="652"/>
      <c r="J150" s="652"/>
      <c r="K150" s="539"/>
      <c r="L150" s="539"/>
      <c r="M150" s="539"/>
      <c r="N150" s="522"/>
      <c r="O150" s="315"/>
    </row>
    <row r="151" spans="1:18" ht="16.5" customHeight="1" thickBot="1" x14ac:dyDescent="0.4">
      <c r="A151" s="649"/>
      <c r="B151" s="649"/>
      <c r="C151" s="336"/>
      <c r="D151" s="336"/>
      <c r="E151" s="336"/>
      <c r="F151" s="314"/>
      <c r="G151" s="520"/>
      <c r="H151" s="519"/>
      <c r="I151" s="519"/>
      <c r="J151" s="653" t="s">
        <v>652</v>
      </c>
      <c r="K151" s="653"/>
      <c r="L151" s="653"/>
      <c r="M151" s="653"/>
      <c r="N151" s="653"/>
      <c r="O151" s="313" t="s">
        <v>640</v>
      </c>
      <c r="Q151" s="313"/>
    </row>
    <row r="152" spans="1:18" ht="24.75" customHeight="1" thickBot="1" x14ac:dyDescent="0.4">
      <c r="A152" s="337">
        <v>1</v>
      </c>
      <c r="B152" s="302" t="s">
        <v>642</v>
      </c>
      <c r="C152" s="340">
        <f>+C62-C127</f>
        <v>101222961</v>
      </c>
      <c r="D152" s="340">
        <f>+D62-D127</f>
        <v>-2007801963</v>
      </c>
      <c r="E152" s="340">
        <f>+E62-E127</f>
        <v>0</v>
      </c>
      <c r="F152" s="340">
        <f>+F62-F127</f>
        <v>-1906579002</v>
      </c>
      <c r="G152" s="340" t="e">
        <f t="shared" ref="G152:I152" si="32">+G62-G127</f>
        <v>#REF!</v>
      </c>
      <c r="H152" s="340" t="e">
        <f t="shared" si="32"/>
        <v>#REF!</v>
      </c>
      <c r="I152" s="340" t="e">
        <f t="shared" si="32"/>
        <v>#DIV/0!</v>
      </c>
      <c r="J152" s="340" t="e">
        <f>+J62-J127</f>
        <v>#REF!</v>
      </c>
      <c r="K152" s="544" t="e">
        <f t="shared" ref="K152:N152" si="33">+K62-K127</f>
        <v>#REF!</v>
      </c>
      <c r="L152" s="544">
        <f t="shared" si="33"/>
        <v>0</v>
      </c>
      <c r="M152" s="544">
        <f t="shared" si="33"/>
        <v>0</v>
      </c>
      <c r="N152" s="340" t="e">
        <f t="shared" si="33"/>
        <v>#REF!</v>
      </c>
      <c r="O152" s="548" t="e">
        <f>+N152/J152</f>
        <v>#REF!</v>
      </c>
      <c r="P152" s="549"/>
      <c r="Q152" s="556">
        <f>+C152+D152</f>
        <v>-1906579002</v>
      </c>
      <c r="R152" s="332">
        <f>+Q152-F152</f>
        <v>0</v>
      </c>
    </row>
    <row r="153" spans="1:18" ht="26.25" customHeight="1" thickBot="1" x14ac:dyDescent="0.4">
      <c r="A153" s="337" t="s">
        <v>18</v>
      </c>
      <c r="B153" s="302" t="s">
        <v>643</v>
      </c>
      <c r="C153" s="340">
        <f>+C85-C147</f>
        <v>1562934665</v>
      </c>
      <c r="D153" s="340">
        <f t="shared" ref="D153:F153" si="34">+D85-D147</f>
        <v>343644337</v>
      </c>
      <c r="E153" s="340">
        <f t="shared" si="34"/>
        <v>0</v>
      </c>
      <c r="F153" s="340">
        <f t="shared" si="34"/>
        <v>1906579002</v>
      </c>
      <c r="G153" s="340" t="e">
        <f t="shared" ref="G153:N153" si="35">+G85-G147</f>
        <v>#REF!</v>
      </c>
      <c r="H153" s="340" t="e">
        <f t="shared" si="35"/>
        <v>#REF!</v>
      </c>
      <c r="I153" s="340" t="e">
        <f t="shared" si="35"/>
        <v>#REF!</v>
      </c>
      <c r="J153" s="340" t="e">
        <f t="shared" si="35"/>
        <v>#REF!</v>
      </c>
      <c r="K153" s="544">
        <f t="shared" si="35"/>
        <v>0</v>
      </c>
      <c r="L153" s="544">
        <f t="shared" si="35"/>
        <v>0</v>
      </c>
      <c r="M153" s="544">
        <f t="shared" si="35"/>
        <v>0</v>
      </c>
      <c r="N153" s="340" t="e">
        <f t="shared" si="35"/>
        <v>#REF!</v>
      </c>
      <c r="O153" s="548" t="e">
        <f>+N153/J153</f>
        <v>#REF!</v>
      </c>
      <c r="P153" s="549"/>
      <c r="Q153" s="332">
        <f>+C153+D153</f>
        <v>1906579002</v>
      </c>
      <c r="R153" s="332">
        <f>+Q153-F153</f>
        <v>0</v>
      </c>
    </row>
    <row r="154" spans="1:18" ht="15" customHeight="1" x14ac:dyDescent="0.35">
      <c r="C154" s="333"/>
      <c r="D154" s="333"/>
      <c r="E154" s="333"/>
      <c r="F154" s="333"/>
      <c r="G154" s="333"/>
      <c r="H154" s="333"/>
      <c r="I154" s="333"/>
      <c r="J154" s="333"/>
      <c r="K154" s="540"/>
      <c r="L154" s="540"/>
      <c r="M154" s="540"/>
      <c r="N154" s="333"/>
      <c r="O154" s="333"/>
    </row>
    <row r="155" spans="1:18" s="318" customFormat="1" ht="13" customHeight="1" x14ac:dyDescent="0.3">
      <c r="K155" s="541"/>
      <c r="L155" s="541"/>
      <c r="M155" s="541"/>
      <c r="N155" s="329"/>
    </row>
    <row r="156" spans="1:18" x14ac:dyDescent="0.35">
      <c r="C156" s="311"/>
      <c r="D156" s="311"/>
      <c r="F156" s="332">
        <f>+F86-F148</f>
        <v>0</v>
      </c>
      <c r="H156" s="311"/>
      <c r="J156" s="332" t="e">
        <f>+J148-J86</f>
        <v>#REF!</v>
      </c>
      <c r="K156" s="529"/>
      <c r="L156" s="529"/>
    </row>
    <row r="157" spans="1:18" x14ac:dyDescent="0.35">
      <c r="C157" s="311"/>
      <c r="D157" s="311"/>
      <c r="H157" s="311"/>
      <c r="K157" s="529"/>
      <c r="L157" s="529"/>
    </row>
    <row r="158" spans="1:18" x14ac:dyDescent="0.35">
      <c r="C158" s="311"/>
      <c r="D158" s="311"/>
      <c r="F158" s="332">
        <f>F156-'Önkormányzat 2'!F156</f>
        <v>0</v>
      </c>
      <c r="H158" s="311"/>
      <c r="K158" s="529"/>
      <c r="L158" s="529"/>
    </row>
    <row r="159" spans="1:18" ht="16.5" customHeight="1" x14ac:dyDescent="0.35">
      <c r="C159" s="311"/>
      <c r="D159" s="311"/>
      <c r="H159" s="311"/>
      <c r="K159" s="529"/>
      <c r="L159" s="529"/>
    </row>
    <row r="160" spans="1:18" x14ac:dyDescent="0.35">
      <c r="C160" s="311"/>
      <c r="D160" s="311"/>
      <c r="H160" s="311"/>
      <c r="K160" s="529"/>
      <c r="L160" s="529"/>
    </row>
    <row r="161" spans="3:12" x14ac:dyDescent="0.35">
      <c r="C161" s="311"/>
      <c r="D161" s="311"/>
      <c r="H161" s="311"/>
      <c r="K161" s="529"/>
      <c r="L161" s="529"/>
    </row>
    <row r="162" spans="3:12" x14ac:dyDescent="0.35">
      <c r="C162" s="311"/>
      <c r="D162" s="311"/>
      <c r="H162" s="311"/>
      <c r="K162" s="529"/>
      <c r="L162" s="529"/>
    </row>
    <row r="163" spans="3:12" x14ac:dyDescent="0.35">
      <c r="C163" s="311"/>
      <c r="D163" s="311"/>
      <c r="H163" s="311"/>
      <c r="K163" s="529"/>
      <c r="L163" s="529"/>
    </row>
    <row r="164" spans="3:12" x14ac:dyDescent="0.35">
      <c r="C164" s="311"/>
      <c r="D164" s="311"/>
      <c r="H164" s="311"/>
      <c r="K164" s="529"/>
      <c r="L164" s="529"/>
    </row>
    <row r="165" spans="3:12" x14ac:dyDescent="0.35">
      <c r="C165" s="311"/>
      <c r="D165" s="311"/>
      <c r="H165" s="311"/>
      <c r="K165" s="529"/>
      <c r="L165" s="529"/>
    </row>
    <row r="166" spans="3:12" x14ac:dyDescent="0.35">
      <c r="C166" s="311"/>
      <c r="D166" s="311"/>
      <c r="H166" s="311"/>
      <c r="K166" s="529"/>
      <c r="L166" s="529"/>
    </row>
    <row r="167" spans="3:12" x14ac:dyDescent="0.35">
      <c r="C167" s="311"/>
      <c r="D167" s="311"/>
      <c r="H167" s="311"/>
      <c r="K167" s="529"/>
      <c r="L167" s="529"/>
    </row>
    <row r="168" spans="3:12" x14ac:dyDescent="0.35">
      <c r="C168" s="311"/>
      <c r="D168" s="311"/>
      <c r="H168" s="311"/>
      <c r="K168" s="529"/>
      <c r="L168" s="529"/>
    </row>
  </sheetData>
  <mergeCells count="21">
    <mergeCell ref="A151:B151"/>
    <mergeCell ref="A4:A5"/>
    <mergeCell ref="B4:B5"/>
    <mergeCell ref="A91:B91"/>
    <mergeCell ref="A92:A93"/>
    <mergeCell ref="B92:B93"/>
    <mergeCell ref="A150:J150"/>
    <mergeCell ref="J151:N151"/>
    <mergeCell ref="A90:N90"/>
    <mergeCell ref="K92:N93"/>
    <mergeCell ref="A1:D1"/>
    <mergeCell ref="E1:N1"/>
    <mergeCell ref="O4:O5"/>
    <mergeCell ref="A2:F2"/>
    <mergeCell ref="O92:O93"/>
    <mergeCell ref="C4:F4"/>
    <mergeCell ref="C92:F92"/>
    <mergeCell ref="G4:J4"/>
    <mergeCell ref="K4:N5"/>
    <mergeCell ref="G92:J92"/>
    <mergeCell ref="J91:N91"/>
  </mergeCells>
  <phoneticPr fontId="47" type="noConversion"/>
  <printOptions horizontalCentered="1"/>
  <pageMargins left="0.27559055118110237" right="0.23622047244094491" top="0.74803149606299213" bottom="0.62992125984251968" header="0.31496062992125984" footer="0.31496062992125984"/>
  <pageSetup paperSize="9" scale="85" orientation="portrait" r:id="rId1"/>
  <rowBreaks count="1" manualBreakCount="1">
    <brk id="8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N156"/>
  <sheetViews>
    <sheetView view="pageBreakPreview" topLeftCell="A90" zoomScale="60" zoomScaleNormal="100" workbookViewId="0">
      <selection sqref="A1:I1"/>
    </sheetView>
  </sheetViews>
  <sheetFormatPr defaultRowHeight="10.5" x14ac:dyDescent="0.35"/>
  <cols>
    <col min="1" max="1" width="7.1796875" style="299" customWidth="1"/>
    <col min="2" max="2" width="42.7265625" style="287" customWidth="1"/>
    <col min="3" max="3" width="11.54296875" style="300" customWidth="1"/>
    <col min="4" max="4" width="12.1796875" style="300" customWidth="1"/>
    <col min="5" max="5" width="9.81640625" style="300" customWidth="1"/>
    <col min="6" max="6" width="12.54296875" style="300" customWidth="1"/>
    <col min="7" max="9" width="12.54296875" style="300" hidden="1" customWidth="1"/>
    <col min="10" max="12" width="9.1796875" style="96" customWidth="1"/>
    <col min="13" max="13" width="13.7265625" style="96" customWidth="1"/>
    <col min="14" max="14" width="10.26953125" style="96" customWidth="1"/>
    <col min="15" max="21" width="9.1796875" style="96" customWidth="1"/>
    <col min="22" max="257" width="9.1796875" style="96"/>
    <col min="258" max="258" width="12.7265625" style="96" customWidth="1"/>
    <col min="259" max="259" width="50.81640625" style="96" customWidth="1"/>
    <col min="260" max="262" width="13.54296875" style="96" customWidth="1"/>
    <col min="263" max="513" width="9.1796875" style="96"/>
    <col min="514" max="514" width="12.7265625" style="96" customWidth="1"/>
    <col min="515" max="515" width="50.81640625" style="96" customWidth="1"/>
    <col min="516" max="518" width="13.54296875" style="96" customWidth="1"/>
    <col min="519" max="769" width="9.1796875" style="96"/>
    <col min="770" max="770" width="12.7265625" style="96" customWidth="1"/>
    <col min="771" max="771" width="50.81640625" style="96" customWidth="1"/>
    <col min="772" max="774" width="13.54296875" style="96" customWidth="1"/>
    <col min="775" max="1025" width="9.1796875" style="96"/>
    <col min="1026" max="1026" width="12.7265625" style="96" customWidth="1"/>
    <col min="1027" max="1027" width="50.81640625" style="96" customWidth="1"/>
    <col min="1028" max="1030" width="13.54296875" style="96" customWidth="1"/>
    <col min="1031" max="1281" width="9.1796875" style="96"/>
    <col min="1282" max="1282" width="12.7265625" style="96" customWidth="1"/>
    <col min="1283" max="1283" width="50.81640625" style="96" customWidth="1"/>
    <col min="1284" max="1286" width="13.54296875" style="96" customWidth="1"/>
    <col min="1287" max="1537" width="9.1796875" style="96"/>
    <col min="1538" max="1538" width="12.7265625" style="96" customWidth="1"/>
    <col min="1539" max="1539" width="50.81640625" style="96" customWidth="1"/>
    <col min="1540" max="1542" width="13.54296875" style="96" customWidth="1"/>
    <col min="1543" max="1793" width="9.1796875" style="96"/>
    <col min="1794" max="1794" width="12.7265625" style="96" customWidth="1"/>
    <col min="1795" max="1795" width="50.81640625" style="96" customWidth="1"/>
    <col min="1796" max="1798" width="13.54296875" style="96" customWidth="1"/>
    <col min="1799" max="2049" width="9.1796875" style="96"/>
    <col min="2050" max="2050" width="12.7265625" style="96" customWidth="1"/>
    <col min="2051" max="2051" width="50.81640625" style="96" customWidth="1"/>
    <col min="2052" max="2054" width="13.54296875" style="96" customWidth="1"/>
    <col min="2055" max="2305" width="9.1796875" style="96"/>
    <col min="2306" max="2306" width="12.7265625" style="96" customWidth="1"/>
    <col min="2307" max="2307" width="50.81640625" style="96" customWidth="1"/>
    <col min="2308" max="2310" width="13.54296875" style="96" customWidth="1"/>
    <col min="2311" max="2561" width="9.1796875" style="96"/>
    <col min="2562" max="2562" width="12.7265625" style="96" customWidth="1"/>
    <col min="2563" max="2563" width="50.81640625" style="96" customWidth="1"/>
    <col min="2564" max="2566" width="13.54296875" style="96" customWidth="1"/>
    <col min="2567" max="2817" width="9.1796875" style="96"/>
    <col min="2818" max="2818" width="12.7265625" style="96" customWidth="1"/>
    <col min="2819" max="2819" width="50.81640625" style="96" customWidth="1"/>
    <col min="2820" max="2822" width="13.54296875" style="96" customWidth="1"/>
    <col min="2823" max="3073" width="9.1796875" style="96"/>
    <col min="3074" max="3074" width="12.7265625" style="96" customWidth="1"/>
    <col min="3075" max="3075" width="50.81640625" style="96" customWidth="1"/>
    <col min="3076" max="3078" width="13.54296875" style="96" customWidth="1"/>
    <col min="3079" max="3329" width="9.1796875" style="96"/>
    <col min="3330" max="3330" width="12.7265625" style="96" customWidth="1"/>
    <col min="3331" max="3331" width="50.81640625" style="96" customWidth="1"/>
    <col min="3332" max="3334" width="13.54296875" style="96" customWidth="1"/>
    <col min="3335" max="3585" width="9.1796875" style="96"/>
    <col min="3586" max="3586" width="12.7265625" style="96" customWidth="1"/>
    <col min="3587" max="3587" width="50.81640625" style="96" customWidth="1"/>
    <col min="3588" max="3590" width="13.54296875" style="96" customWidth="1"/>
    <col min="3591" max="3841" width="9.1796875" style="96"/>
    <col min="3842" max="3842" width="12.7265625" style="96" customWidth="1"/>
    <col min="3843" max="3843" width="50.81640625" style="96" customWidth="1"/>
    <col min="3844" max="3846" width="13.54296875" style="96" customWidth="1"/>
    <col min="3847" max="4097" width="9.1796875" style="96"/>
    <col min="4098" max="4098" width="12.7265625" style="96" customWidth="1"/>
    <col min="4099" max="4099" width="50.81640625" style="96" customWidth="1"/>
    <col min="4100" max="4102" width="13.54296875" style="96" customWidth="1"/>
    <col min="4103" max="4353" width="9.1796875" style="96"/>
    <col min="4354" max="4354" width="12.7265625" style="96" customWidth="1"/>
    <col min="4355" max="4355" width="50.81640625" style="96" customWidth="1"/>
    <col min="4356" max="4358" width="13.54296875" style="96" customWidth="1"/>
    <col min="4359" max="4609" width="9.1796875" style="96"/>
    <col min="4610" max="4610" width="12.7265625" style="96" customWidth="1"/>
    <col min="4611" max="4611" width="50.81640625" style="96" customWidth="1"/>
    <col min="4612" max="4614" width="13.54296875" style="96" customWidth="1"/>
    <col min="4615" max="4865" width="9.1796875" style="96"/>
    <col min="4866" max="4866" width="12.7265625" style="96" customWidth="1"/>
    <col min="4867" max="4867" width="50.81640625" style="96" customWidth="1"/>
    <col min="4868" max="4870" width="13.54296875" style="96" customWidth="1"/>
    <col min="4871" max="5121" width="9.1796875" style="96"/>
    <col min="5122" max="5122" width="12.7265625" style="96" customWidth="1"/>
    <col min="5123" max="5123" width="50.81640625" style="96" customWidth="1"/>
    <col min="5124" max="5126" width="13.54296875" style="96" customWidth="1"/>
    <col min="5127" max="5377" width="9.1796875" style="96"/>
    <col min="5378" max="5378" width="12.7265625" style="96" customWidth="1"/>
    <col min="5379" max="5379" width="50.81640625" style="96" customWidth="1"/>
    <col min="5380" max="5382" width="13.54296875" style="96" customWidth="1"/>
    <col min="5383" max="5633" width="9.1796875" style="96"/>
    <col min="5634" max="5634" width="12.7265625" style="96" customWidth="1"/>
    <col min="5635" max="5635" width="50.81640625" style="96" customWidth="1"/>
    <col min="5636" max="5638" width="13.54296875" style="96" customWidth="1"/>
    <col min="5639" max="5889" width="9.1796875" style="96"/>
    <col min="5890" max="5890" width="12.7265625" style="96" customWidth="1"/>
    <col min="5891" max="5891" width="50.81640625" style="96" customWidth="1"/>
    <col min="5892" max="5894" width="13.54296875" style="96" customWidth="1"/>
    <col min="5895" max="6145" width="9.1796875" style="96"/>
    <col min="6146" max="6146" width="12.7265625" style="96" customWidth="1"/>
    <col min="6147" max="6147" width="50.81640625" style="96" customWidth="1"/>
    <col min="6148" max="6150" width="13.54296875" style="96" customWidth="1"/>
    <col min="6151" max="6401" width="9.1796875" style="96"/>
    <col min="6402" max="6402" width="12.7265625" style="96" customWidth="1"/>
    <col min="6403" max="6403" width="50.81640625" style="96" customWidth="1"/>
    <col min="6404" max="6406" width="13.54296875" style="96" customWidth="1"/>
    <col min="6407" max="6657" width="9.1796875" style="96"/>
    <col min="6658" max="6658" width="12.7265625" style="96" customWidth="1"/>
    <col min="6659" max="6659" width="50.81640625" style="96" customWidth="1"/>
    <col min="6660" max="6662" width="13.54296875" style="96" customWidth="1"/>
    <col min="6663" max="6913" width="9.1796875" style="96"/>
    <col min="6914" max="6914" width="12.7265625" style="96" customWidth="1"/>
    <col min="6915" max="6915" width="50.81640625" style="96" customWidth="1"/>
    <col min="6916" max="6918" width="13.54296875" style="96" customWidth="1"/>
    <col min="6919" max="7169" width="9.1796875" style="96"/>
    <col min="7170" max="7170" width="12.7265625" style="96" customWidth="1"/>
    <col min="7171" max="7171" width="50.81640625" style="96" customWidth="1"/>
    <col min="7172" max="7174" width="13.54296875" style="96" customWidth="1"/>
    <col min="7175" max="7425" width="9.1796875" style="96"/>
    <col min="7426" max="7426" width="12.7265625" style="96" customWidth="1"/>
    <col min="7427" max="7427" width="50.81640625" style="96" customWidth="1"/>
    <col min="7428" max="7430" width="13.54296875" style="96" customWidth="1"/>
    <col min="7431" max="7681" width="9.1796875" style="96"/>
    <col min="7682" max="7682" width="12.7265625" style="96" customWidth="1"/>
    <col min="7683" max="7683" width="50.81640625" style="96" customWidth="1"/>
    <col min="7684" max="7686" width="13.54296875" style="96" customWidth="1"/>
    <col min="7687" max="7937" width="9.1796875" style="96"/>
    <col min="7938" max="7938" width="12.7265625" style="96" customWidth="1"/>
    <col min="7939" max="7939" width="50.81640625" style="96" customWidth="1"/>
    <col min="7940" max="7942" width="13.54296875" style="96" customWidth="1"/>
    <col min="7943" max="8193" width="9.1796875" style="96"/>
    <col min="8194" max="8194" width="12.7265625" style="96" customWidth="1"/>
    <col min="8195" max="8195" width="50.81640625" style="96" customWidth="1"/>
    <col min="8196" max="8198" width="13.54296875" style="96" customWidth="1"/>
    <col min="8199" max="8449" width="9.1796875" style="96"/>
    <col min="8450" max="8450" width="12.7265625" style="96" customWidth="1"/>
    <col min="8451" max="8451" width="50.81640625" style="96" customWidth="1"/>
    <col min="8452" max="8454" width="13.54296875" style="96" customWidth="1"/>
    <col min="8455" max="8705" width="9.1796875" style="96"/>
    <col min="8706" max="8706" width="12.7265625" style="96" customWidth="1"/>
    <col min="8707" max="8707" width="50.81640625" style="96" customWidth="1"/>
    <col min="8708" max="8710" width="13.54296875" style="96" customWidth="1"/>
    <col min="8711" max="8961" width="9.1796875" style="96"/>
    <col min="8962" max="8962" width="12.7265625" style="96" customWidth="1"/>
    <col min="8963" max="8963" width="50.81640625" style="96" customWidth="1"/>
    <col min="8964" max="8966" width="13.54296875" style="96" customWidth="1"/>
    <col min="8967" max="9217" width="9.1796875" style="96"/>
    <col min="9218" max="9218" width="12.7265625" style="96" customWidth="1"/>
    <col min="9219" max="9219" width="50.81640625" style="96" customWidth="1"/>
    <col min="9220" max="9222" width="13.54296875" style="96" customWidth="1"/>
    <col min="9223" max="9473" width="9.1796875" style="96"/>
    <col min="9474" max="9474" width="12.7265625" style="96" customWidth="1"/>
    <col min="9475" max="9475" width="50.81640625" style="96" customWidth="1"/>
    <col min="9476" max="9478" width="13.54296875" style="96" customWidth="1"/>
    <col min="9479" max="9729" width="9.1796875" style="96"/>
    <col min="9730" max="9730" width="12.7265625" style="96" customWidth="1"/>
    <col min="9731" max="9731" width="50.81640625" style="96" customWidth="1"/>
    <col min="9732" max="9734" width="13.54296875" style="96" customWidth="1"/>
    <col min="9735" max="9985" width="9.1796875" style="96"/>
    <col min="9986" max="9986" width="12.7265625" style="96" customWidth="1"/>
    <col min="9987" max="9987" width="50.81640625" style="96" customWidth="1"/>
    <col min="9988" max="9990" width="13.54296875" style="96" customWidth="1"/>
    <col min="9991" max="10241" width="9.1796875" style="96"/>
    <col min="10242" max="10242" width="12.7265625" style="96" customWidth="1"/>
    <col min="10243" max="10243" width="50.81640625" style="96" customWidth="1"/>
    <col min="10244" max="10246" width="13.54296875" style="96" customWidth="1"/>
    <col min="10247" max="10497" width="9.1796875" style="96"/>
    <col min="10498" max="10498" width="12.7265625" style="96" customWidth="1"/>
    <col min="10499" max="10499" width="50.81640625" style="96" customWidth="1"/>
    <col min="10500" max="10502" width="13.54296875" style="96" customWidth="1"/>
    <col min="10503" max="10753" width="9.1796875" style="96"/>
    <col min="10754" max="10754" width="12.7265625" style="96" customWidth="1"/>
    <col min="10755" max="10755" width="50.81640625" style="96" customWidth="1"/>
    <col min="10756" max="10758" width="13.54296875" style="96" customWidth="1"/>
    <col min="10759" max="11009" width="9.1796875" style="96"/>
    <col min="11010" max="11010" width="12.7265625" style="96" customWidth="1"/>
    <col min="11011" max="11011" width="50.81640625" style="96" customWidth="1"/>
    <col min="11012" max="11014" width="13.54296875" style="96" customWidth="1"/>
    <col min="11015" max="11265" width="9.1796875" style="96"/>
    <col min="11266" max="11266" width="12.7265625" style="96" customWidth="1"/>
    <col min="11267" max="11267" width="50.81640625" style="96" customWidth="1"/>
    <col min="11268" max="11270" width="13.54296875" style="96" customWidth="1"/>
    <col min="11271" max="11521" width="9.1796875" style="96"/>
    <col min="11522" max="11522" width="12.7265625" style="96" customWidth="1"/>
    <col min="11523" max="11523" width="50.81640625" style="96" customWidth="1"/>
    <col min="11524" max="11526" width="13.54296875" style="96" customWidth="1"/>
    <col min="11527" max="11777" width="9.1796875" style="96"/>
    <col min="11778" max="11778" width="12.7265625" style="96" customWidth="1"/>
    <col min="11779" max="11779" width="50.81640625" style="96" customWidth="1"/>
    <col min="11780" max="11782" width="13.54296875" style="96" customWidth="1"/>
    <col min="11783" max="12033" width="9.1796875" style="96"/>
    <col min="12034" max="12034" width="12.7265625" style="96" customWidth="1"/>
    <col min="12035" max="12035" width="50.81640625" style="96" customWidth="1"/>
    <col min="12036" max="12038" width="13.54296875" style="96" customWidth="1"/>
    <col min="12039" max="12289" width="9.1796875" style="96"/>
    <col min="12290" max="12290" width="12.7265625" style="96" customWidth="1"/>
    <col min="12291" max="12291" width="50.81640625" style="96" customWidth="1"/>
    <col min="12292" max="12294" width="13.54296875" style="96" customWidth="1"/>
    <col min="12295" max="12545" width="9.1796875" style="96"/>
    <col min="12546" max="12546" width="12.7265625" style="96" customWidth="1"/>
    <col min="12547" max="12547" width="50.81640625" style="96" customWidth="1"/>
    <col min="12548" max="12550" width="13.54296875" style="96" customWidth="1"/>
    <col min="12551" max="12801" width="9.1796875" style="96"/>
    <col min="12802" max="12802" width="12.7265625" style="96" customWidth="1"/>
    <col min="12803" max="12803" width="50.81640625" style="96" customWidth="1"/>
    <col min="12804" max="12806" width="13.54296875" style="96" customWidth="1"/>
    <col min="12807" max="13057" width="9.1796875" style="96"/>
    <col min="13058" max="13058" width="12.7265625" style="96" customWidth="1"/>
    <col min="13059" max="13059" width="50.81640625" style="96" customWidth="1"/>
    <col min="13060" max="13062" width="13.54296875" style="96" customWidth="1"/>
    <col min="13063" max="13313" width="9.1796875" style="96"/>
    <col min="13314" max="13314" width="12.7265625" style="96" customWidth="1"/>
    <col min="13315" max="13315" width="50.81640625" style="96" customWidth="1"/>
    <col min="13316" max="13318" width="13.54296875" style="96" customWidth="1"/>
    <col min="13319" max="13569" width="9.1796875" style="96"/>
    <col min="13570" max="13570" width="12.7265625" style="96" customWidth="1"/>
    <col min="13571" max="13571" width="50.81640625" style="96" customWidth="1"/>
    <col min="13572" max="13574" width="13.54296875" style="96" customWidth="1"/>
    <col min="13575" max="13825" width="9.1796875" style="96"/>
    <col min="13826" max="13826" width="12.7265625" style="96" customWidth="1"/>
    <col min="13827" max="13827" width="50.81640625" style="96" customWidth="1"/>
    <col min="13828" max="13830" width="13.54296875" style="96" customWidth="1"/>
    <col min="13831" max="14081" width="9.1796875" style="96"/>
    <col min="14082" max="14082" width="12.7265625" style="96" customWidth="1"/>
    <col min="14083" max="14083" width="50.81640625" style="96" customWidth="1"/>
    <col min="14084" max="14086" width="13.54296875" style="96" customWidth="1"/>
    <col min="14087" max="14337" width="9.1796875" style="96"/>
    <col min="14338" max="14338" width="12.7265625" style="96" customWidth="1"/>
    <col min="14339" max="14339" width="50.81640625" style="96" customWidth="1"/>
    <col min="14340" max="14342" width="13.54296875" style="96" customWidth="1"/>
    <col min="14343" max="14593" width="9.1796875" style="96"/>
    <col min="14594" max="14594" width="12.7265625" style="96" customWidth="1"/>
    <col min="14595" max="14595" width="50.81640625" style="96" customWidth="1"/>
    <col min="14596" max="14598" width="13.54296875" style="96" customWidth="1"/>
    <col min="14599" max="14849" width="9.1796875" style="96"/>
    <col min="14850" max="14850" width="12.7265625" style="96" customWidth="1"/>
    <col min="14851" max="14851" width="50.81640625" style="96" customWidth="1"/>
    <col min="14852" max="14854" width="13.54296875" style="96" customWidth="1"/>
    <col min="14855" max="15105" width="9.1796875" style="96"/>
    <col min="15106" max="15106" width="12.7265625" style="96" customWidth="1"/>
    <col min="15107" max="15107" width="50.81640625" style="96" customWidth="1"/>
    <col min="15108" max="15110" width="13.54296875" style="96" customWidth="1"/>
    <col min="15111" max="15361" width="9.1796875" style="96"/>
    <col min="15362" max="15362" width="12.7265625" style="96" customWidth="1"/>
    <col min="15363" max="15363" width="50.81640625" style="96" customWidth="1"/>
    <col min="15364" max="15366" width="13.54296875" style="96" customWidth="1"/>
    <col min="15367" max="15617" width="9.1796875" style="96"/>
    <col min="15618" max="15618" width="12.7265625" style="96" customWidth="1"/>
    <col min="15619" max="15619" width="50.81640625" style="96" customWidth="1"/>
    <col min="15620" max="15622" width="13.54296875" style="96" customWidth="1"/>
    <col min="15623" max="15873" width="9.1796875" style="96"/>
    <col min="15874" max="15874" width="12.7265625" style="96" customWidth="1"/>
    <col min="15875" max="15875" width="50.81640625" style="96" customWidth="1"/>
    <col min="15876" max="15878" width="13.54296875" style="96" customWidth="1"/>
    <col min="15879" max="16129" width="9.1796875" style="96"/>
    <col min="16130" max="16130" width="12.7265625" style="96" customWidth="1"/>
    <col min="16131" max="16131" width="50.81640625" style="96" customWidth="1"/>
    <col min="16132" max="16134" width="13.54296875" style="96" customWidth="1"/>
    <col min="16135" max="16384" width="9.1796875" style="96"/>
  </cols>
  <sheetData>
    <row r="1" spans="1:9" ht="12.65" customHeight="1" x14ac:dyDescent="0.35">
      <c r="A1" s="670" t="s">
        <v>913</v>
      </c>
      <c r="B1" s="670"/>
      <c r="C1" s="670"/>
      <c r="D1" s="670"/>
      <c r="E1" s="670"/>
      <c r="F1" s="670"/>
      <c r="G1" s="670"/>
      <c r="H1" s="670"/>
      <c r="I1" s="670"/>
    </row>
    <row r="2" spans="1:9" s="270" customFormat="1" ht="16.5" customHeight="1" x14ac:dyDescent="0.25">
      <c r="C2" s="271"/>
      <c r="D2" s="271"/>
      <c r="E2" s="271"/>
      <c r="F2" s="671" t="s">
        <v>652</v>
      </c>
      <c r="G2" s="671"/>
      <c r="H2" s="671"/>
      <c r="I2" s="671"/>
    </row>
    <row r="3" spans="1:9" s="273" customFormat="1" ht="9.75" customHeight="1" x14ac:dyDescent="0.35">
      <c r="A3" s="675" t="s">
        <v>247</v>
      </c>
      <c r="B3" s="677" t="s">
        <v>778</v>
      </c>
      <c r="C3" s="677"/>
      <c r="D3" s="677"/>
      <c r="E3" s="677"/>
      <c r="F3" s="677"/>
      <c r="G3" s="677"/>
      <c r="H3" s="677"/>
      <c r="I3" s="677"/>
    </row>
    <row r="4" spans="1:9" s="273" customFormat="1" ht="9" customHeight="1" x14ac:dyDescent="0.35">
      <c r="A4" s="676"/>
      <c r="B4" s="677"/>
      <c r="C4" s="677"/>
      <c r="D4" s="677"/>
      <c r="E4" s="677"/>
      <c r="F4" s="677"/>
      <c r="G4" s="677"/>
      <c r="H4" s="677"/>
      <c r="I4" s="677"/>
    </row>
    <row r="5" spans="1:9" ht="12.75" customHeight="1" x14ac:dyDescent="0.35">
      <c r="A5" s="657" t="s">
        <v>356</v>
      </c>
      <c r="B5" s="657" t="s">
        <v>357</v>
      </c>
      <c r="C5" s="658" t="s">
        <v>843</v>
      </c>
      <c r="D5" s="659"/>
      <c r="E5" s="659"/>
      <c r="F5" s="660"/>
      <c r="G5" s="647" t="s">
        <v>557</v>
      </c>
      <c r="H5" s="647" t="s">
        <v>558</v>
      </c>
      <c r="I5" s="664" t="s">
        <v>559</v>
      </c>
    </row>
    <row r="6" spans="1:9" ht="9" customHeight="1" x14ac:dyDescent="0.35">
      <c r="A6" s="657"/>
      <c r="B6" s="657"/>
      <c r="C6" s="661"/>
      <c r="D6" s="662"/>
      <c r="E6" s="662"/>
      <c r="F6" s="663"/>
      <c r="G6" s="647"/>
      <c r="H6" s="647"/>
      <c r="I6" s="647"/>
    </row>
    <row r="7" spans="1:9" ht="17.25" customHeight="1" x14ac:dyDescent="0.35">
      <c r="A7" s="547"/>
      <c r="B7" s="547"/>
      <c r="C7" s="275" t="s">
        <v>241</v>
      </c>
      <c r="D7" s="275" t="s">
        <v>242</v>
      </c>
      <c r="E7" s="275" t="s">
        <v>243</v>
      </c>
      <c r="F7" s="546" t="s">
        <v>244</v>
      </c>
      <c r="G7" s="545"/>
      <c r="H7" s="545"/>
      <c r="I7" s="545"/>
    </row>
    <row r="8" spans="1:9" s="278" customFormat="1" ht="13" customHeight="1" x14ac:dyDescent="0.35">
      <c r="A8" s="277">
        <v>1</v>
      </c>
      <c r="B8" s="277">
        <v>2</v>
      </c>
      <c r="C8" s="277">
        <v>3</v>
      </c>
      <c r="D8" s="277">
        <v>4</v>
      </c>
      <c r="E8" s="277">
        <v>5</v>
      </c>
      <c r="F8" s="277">
        <v>6</v>
      </c>
      <c r="G8" s="277">
        <v>4</v>
      </c>
      <c r="H8" s="277">
        <v>5</v>
      </c>
      <c r="I8" s="277">
        <v>6</v>
      </c>
    </row>
    <row r="9" spans="1:9" s="278" customFormat="1" ht="16" customHeight="1" x14ac:dyDescent="0.35">
      <c r="A9" s="672" t="s">
        <v>245</v>
      </c>
      <c r="B9" s="673"/>
      <c r="C9" s="673"/>
      <c r="D9" s="673"/>
      <c r="E9" s="673"/>
      <c r="F9" s="673"/>
      <c r="G9" s="674"/>
      <c r="H9" s="295"/>
      <c r="I9" s="295"/>
    </row>
    <row r="10" spans="1:9" s="278" customFormat="1" ht="13.5" customHeight="1" x14ac:dyDescent="0.35">
      <c r="A10" s="276" t="s">
        <v>4</v>
      </c>
      <c r="B10" s="279" t="s">
        <v>622</v>
      </c>
      <c r="C10" s="280">
        <f>+C11+C12+C13+C14+C15+C16</f>
        <v>825840051</v>
      </c>
      <c r="D10" s="280"/>
      <c r="E10" s="280"/>
      <c r="F10" s="280">
        <f>+C10+D10+E10</f>
        <v>825840051</v>
      </c>
      <c r="G10" s="280">
        <f>+G11+G12+G13+G14+G15+G16</f>
        <v>0</v>
      </c>
      <c r="H10" s="280">
        <f>+H11+H12+H13+H14+H15+H16</f>
        <v>0</v>
      </c>
      <c r="I10" s="281" t="e">
        <f>+H10/G10</f>
        <v>#DIV/0!</v>
      </c>
    </row>
    <row r="11" spans="1:9" s="286" customFormat="1" ht="12" customHeight="1" x14ac:dyDescent="0.35">
      <c r="A11" s="282" t="s">
        <v>6</v>
      </c>
      <c r="B11" s="283" t="s">
        <v>7</v>
      </c>
      <c r="C11" s="284">
        <f>+'Normatíva 19'!G14</f>
        <v>310160195</v>
      </c>
      <c r="D11" s="284"/>
      <c r="E11" s="284"/>
      <c r="F11" s="284">
        <f>+C11+D11+E11</f>
        <v>310160195</v>
      </c>
      <c r="G11" s="284"/>
      <c r="H11" s="284"/>
      <c r="I11" s="285" t="e">
        <f>+H11/G11</f>
        <v>#DIV/0!</v>
      </c>
    </row>
    <row r="12" spans="1:9" s="287" customFormat="1" ht="12" customHeight="1" x14ac:dyDescent="0.35">
      <c r="A12" s="282" t="s">
        <v>8</v>
      </c>
      <c r="B12" s="283" t="s">
        <v>9</v>
      </c>
      <c r="C12" s="284">
        <f>+'Normatíva 19'!G29</f>
        <v>264293900</v>
      </c>
      <c r="D12" s="284"/>
      <c r="E12" s="284"/>
      <c r="F12" s="284">
        <f t="shared" ref="F12:F16" si="0">+C12+D12+E12</f>
        <v>264293900</v>
      </c>
      <c r="G12" s="284"/>
      <c r="H12" s="284"/>
      <c r="I12" s="285" t="e">
        <f t="shared" ref="I12:I14" si="1">+H12/G12</f>
        <v>#DIV/0!</v>
      </c>
    </row>
    <row r="13" spans="1:9" s="287" customFormat="1" ht="11.25" customHeight="1" x14ac:dyDescent="0.35">
      <c r="A13" s="282" t="s">
        <v>10</v>
      </c>
      <c r="B13" s="283" t="s">
        <v>11</v>
      </c>
      <c r="C13" s="284">
        <f>+'Normatíva 19'!G54</f>
        <v>215077516</v>
      </c>
      <c r="D13" s="284"/>
      <c r="E13" s="284"/>
      <c r="F13" s="284">
        <f t="shared" si="0"/>
        <v>215077516</v>
      </c>
      <c r="G13" s="284"/>
      <c r="H13" s="284"/>
      <c r="I13" s="285" t="e">
        <f t="shared" si="1"/>
        <v>#DIV/0!</v>
      </c>
    </row>
    <row r="14" spans="1:9" s="287" customFormat="1" ht="12" customHeight="1" x14ac:dyDescent="0.35">
      <c r="A14" s="282" t="s">
        <v>12</v>
      </c>
      <c r="B14" s="283" t="s">
        <v>13</v>
      </c>
      <c r="C14" s="284">
        <f>+'Normatíva 19'!G84</f>
        <v>36308440</v>
      </c>
      <c r="D14" s="284"/>
      <c r="E14" s="284"/>
      <c r="F14" s="284">
        <f t="shared" si="0"/>
        <v>36308440</v>
      </c>
      <c r="G14" s="284"/>
      <c r="H14" s="284"/>
      <c r="I14" s="285" t="e">
        <f t="shared" si="1"/>
        <v>#DIV/0!</v>
      </c>
    </row>
    <row r="15" spans="1:9" s="287" customFormat="1" ht="12" customHeight="1" x14ac:dyDescent="0.35">
      <c r="A15" s="282" t="s">
        <v>14</v>
      </c>
      <c r="B15" s="283" t="s">
        <v>15</v>
      </c>
      <c r="C15" s="288"/>
      <c r="D15" s="288"/>
      <c r="E15" s="288"/>
      <c r="F15" s="284">
        <f t="shared" si="0"/>
        <v>0</v>
      </c>
      <c r="G15" s="284"/>
      <c r="H15" s="284"/>
      <c r="I15" s="285"/>
    </row>
    <row r="16" spans="1:9" s="286" customFormat="1" ht="12" customHeight="1" x14ac:dyDescent="0.35">
      <c r="A16" s="282" t="s">
        <v>16</v>
      </c>
      <c r="B16" s="283" t="s">
        <v>17</v>
      </c>
      <c r="C16" s="288"/>
      <c r="D16" s="288"/>
      <c r="E16" s="288"/>
      <c r="F16" s="284">
        <f t="shared" si="0"/>
        <v>0</v>
      </c>
      <c r="G16" s="284"/>
      <c r="H16" s="284"/>
      <c r="I16" s="285">
        <v>0</v>
      </c>
    </row>
    <row r="17" spans="1:14" s="286" customFormat="1" ht="14.25" customHeight="1" x14ac:dyDescent="0.35">
      <c r="A17" s="276" t="s">
        <v>18</v>
      </c>
      <c r="B17" s="289" t="s">
        <v>250</v>
      </c>
      <c r="C17" s="280">
        <f t="shared" ref="C17:F17" si="2">+C18+C19+C20+C21+C22</f>
        <v>216588800</v>
      </c>
      <c r="D17" s="280">
        <f t="shared" si="2"/>
        <v>0</v>
      </c>
      <c r="E17" s="280">
        <f t="shared" si="2"/>
        <v>0</v>
      </c>
      <c r="F17" s="280">
        <f t="shared" si="2"/>
        <v>216588800</v>
      </c>
      <c r="G17" s="280">
        <f>+G18+G19+G20+G21+G22</f>
        <v>0</v>
      </c>
      <c r="H17" s="280">
        <f>+H18+H19+H20+H21+H22</f>
        <v>0</v>
      </c>
      <c r="I17" s="281" t="e">
        <f>+H17/G17</f>
        <v>#DIV/0!</v>
      </c>
    </row>
    <row r="18" spans="1:14" s="286" customFormat="1" ht="12" customHeight="1" x14ac:dyDescent="0.35">
      <c r="A18" s="282" t="s">
        <v>20</v>
      </c>
      <c r="B18" s="283" t="s">
        <v>21</v>
      </c>
      <c r="C18" s="284"/>
      <c r="D18" s="284"/>
      <c r="E18" s="284"/>
      <c r="F18" s="284">
        <f>+C18+D18</f>
        <v>0</v>
      </c>
      <c r="G18" s="284"/>
      <c r="H18" s="284"/>
      <c r="I18" s="285" t="e">
        <f>+H18/G18</f>
        <v>#DIV/0!</v>
      </c>
    </row>
    <row r="19" spans="1:14" s="286" customFormat="1" ht="12" customHeight="1" x14ac:dyDescent="0.35">
      <c r="A19" s="282" t="s">
        <v>22</v>
      </c>
      <c r="B19" s="283" t="s">
        <v>23</v>
      </c>
      <c r="C19" s="284"/>
      <c r="D19" s="284"/>
      <c r="E19" s="284"/>
      <c r="F19" s="284"/>
      <c r="G19" s="284">
        <f t="shared" ref="G19:H23" si="3">+D19+E19+F19</f>
        <v>0</v>
      </c>
      <c r="H19" s="284">
        <f t="shared" si="3"/>
        <v>0</v>
      </c>
      <c r="I19" s="285"/>
    </row>
    <row r="20" spans="1:14" s="286" customFormat="1" x14ac:dyDescent="0.35">
      <c r="A20" s="282" t="s">
        <v>24</v>
      </c>
      <c r="B20" s="283" t="s">
        <v>358</v>
      </c>
      <c r="C20" s="284"/>
      <c r="D20" s="284"/>
      <c r="E20" s="284"/>
      <c r="F20" s="284"/>
      <c r="G20" s="284">
        <f t="shared" si="3"/>
        <v>0</v>
      </c>
      <c r="H20" s="284">
        <f t="shared" si="3"/>
        <v>0</v>
      </c>
      <c r="I20" s="285"/>
    </row>
    <row r="21" spans="1:14" s="286" customFormat="1" x14ac:dyDescent="0.35">
      <c r="A21" s="282" t="s">
        <v>26</v>
      </c>
      <c r="B21" s="283" t="s">
        <v>359</v>
      </c>
      <c r="C21" s="284"/>
      <c r="D21" s="284"/>
      <c r="E21" s="284"/>
      <c r="F21" s="284"/>
      <c r="G21" s="284">
        <f t="shared" si="3"/>
        <v>0</v>
      </c>
      <c r="H21" s="284">
        <f t="shared" si="3"/>
        <v>0</v>
      </c>
      <c r="I21" s="285"/>
    </row>
    <row r="22" spans="1:14" s="286" customFormat="1" ht="12" customHeight="1" x14ac:dyDescent="0.35">
      <c r="A22" s="282" t="s">
        <v>28</v>
      </c>
      <c r="B22" s="283" t="s">
        <v>29</v>
      </c>
      <c r="C22" s="284">
        <f>200000000+16588800</f>
        <v>216588800</v>
      </c>
      <c r="D22" s="284"/>
      <c r="E22" s="284"/>
      <c r="F22" s="284">
        <f>+C22+D22</f>
        <v>216588800</v>
      </c>
      <c r="G22" s="284"/>
      <c r="H22" s="284"/>
      <c r="I22" s="285" t="e">
        <f>+H22/G22</f>
        <v>#DIV/0!</v>
      </c>
    </row>
    <row r="23" spans="1:14" s="287" customFormat="1" ht="12" hidden="1" customHeight="1" x14ac:dyDescent="0.35">
      <c r="A23" s="282" t="s">
        <v>30</v>
      </c>
      <c r="B23" s="283" t="s">
        <v>31</v>
      </c>
      <c r="C23" s="284"/>
      <c r="D23" s="284"/>
      <c r="E23" s="284"/>
      <c r="F23" s="284"/>
      <c r="G23" s="284">
        <f t="shared" si="3"/>
        <v>0</v>
      </c>
      <c r="H23" s="284">
        <f t="shared" si="3"/>
        <v>0</v>
      </c>
      <c r="I23" s="285"/>
    </row>
    <row r="24" spans="1:14" s="287" customFormat="1" ht="15" customHeight="1" x14ac:dyDescent="0.35">
      <c r="A24" s="276" t="s">
        <v>32</v>
      </c>
      <c r="B24" s="279" t="s">
        <v>637</v>
      </c>
      <c r="C24" s="280">
        <f t="shared" ref="C24:E24" si="4">+C25+C26+C27+C28+C29</f>
        <v>0</v>
      </c>
      <c r="D24" s="280">
        <f t="shared" si="4"/>
        <v>434314605</v>
      </c>
      <c r="E24" s="280">
        <f t="shared" si="4"/>
        <v>0</v>
      </c>
      <c r="F24" s="280">
        <f>+C24+D24</f>
        <v>434314605</v>
      </c>
      <c r="G24" s="280">
        <f>+G25+G26+G27+G28+G29</f>
        <v>0</v>
      </c>
      <c r="H24" s="280">
        <f>+H25+H26+H27+H28+H29</f>
        <v>0</v>
      </c>
      <c r="I24" s="281" t="e">
        <f>+H24/G24</f>
        <v>#DIV/0!</v>
      </c>
    </row>
    <row r="25" spans="1:14" s="287" customFormat="1" ht="12" customHeight="1" x14ac:dyDescent="0.35">
      <c r="A25" s="282" t="s">
        <v>34</v>
      </c>
      <c r="B25" s="283" t="s">
        <v>35</v>
      </c>
      <c r="C25" s="284"/>
      <c r="D25" s="284">
        <f>49504746+70700900+49045926+13154117+180000000+20646000+19876906+31386010</f>
        <v>434314605</v>
      </c>
      <c r="E25" s="284"/>
      <c r="F25" s="280">
        <f>+D25+C25</f>
        <v>434314605</v>
      </c>
      <c r="G25" s="284"/>
      <c r="H25" s="284"/>
      <c r="I25" s="285" t="e">
        <f>+H25/G25</f>
        <v>#DIV/0!</v>
      </c>
      <c r="K25" s="669" t="s">
        <v>900</v>
      </c>
      <c r="L25" s="669"/>
      <c r="M25" s="669"/>
      <c r="N25" s="669"/>
    </row>
    <row r="26" spans="1:14" s="286" customFormat="1" ht="12" hidden="1" customHeight="1" x14ac:dyDescent="0.35">
      <c r="A26" s="282" t="s">
        <v>36</v>
      </c>
      <c r="B26" s="283" t="s">
        <v>37</v>
      </c>
      <c r="C26" s="284"/>
      <c r="D26" s="284"/>
      <c r="E26" s="284"/>
      <c r="F26" s="280"/>
      <c r="G26" s="284">
        <f t="shared" ref="G26:H28" si="5">+D26+E26+F26</f>
        <v>0</v>
      </c>
      <c r="H26" s="284">
        <f t="shared" si="5"/>
        <v>0</v>
      </c>
      <c r="I26" s="285"/>
    </row>
    <row r="27" spans="1:14" s="286" customFormat="1" ht="19.5" hidden="1" customHeight="1" x14ac:dyDescent="0.35">
      <c r="A27" s="282" t="s">
        <v>38</v>
      </c>
      <c r="B27" s="283" t="s">
        <v>360</v>
      </c>
      <c r="C27" s="284"/>
      <c r="D27" s="284"/>
      <c r="E27" s="284"/>
      <c r="F27" s="280"/>
      <c r="G27" s="284">
        <f t="shared" si="5"/>
        <v>0</v>
      </c>
      <c r="H27" s="284">
        <f t="shared" si="5"/>
        <v>0</v>
      </c>
      <c r="I27" s="285"/>
    </row>
    <row r="28" spans="1:14" s="286" customFormat="1" ht="20.25" hidden="1" customHeight="1" x14ac:dyDescent="0.35">
      <c r="A28" s="282" t="s">
        <v>40</v>
      </c>
      <c r="B28" s="283" t="s">
        <v>361</v>
      </c>
      <c r="C28" s="284"/>
      <c r="D28" s="284"/>
      <c r="E28" s="284"/>
      <c r="F28" s="280"/>
      <c r="G28" s="284">
        <f t="shared" si="5"/>
        <v>0</v>
      </c>
      <c r="H28" s="284">
        <f t="shared" si="5"/>
        <v>0</v>
      </c>
      <c r="I28" s="285"/>
    </row>
    <row r="29" spans="1:14" s="286" customFormat="1" ht="12" hidden="1" customHeight="1" x14ac:dyDescent="0.35">
      <c r="A29" s="282" t="s">
        <v>42</v>
      </c>
      <c r="B29" s="283" t="s">
        <v>43</v>
      </c>
      <c r="C29" s="284"/>
      <c r="D29" s="284"/>
      <c r="E29" s="284"/>
      <c r="F29" s="280"/>
      <c r="G29" s="284"/>
      <c r="H29" s="284"/>
      <c r="I29" s="285"/>
    </row>
    <row r="30" spans="1:14" s="286" customFormat="1" ht="12" hidden="1" customHeight="1" x14ac:dyDescent="0.35">
      <c r="A30" s="282" t="s">
        <v>44</v>
      </c>
      <c r="B30" s="283" t="s">
        <v>45</v>
      </c>
      <c r="C30" s="284"/>
      <c r="D30" s="284"/>
      <c r="E30" s="284"/>
      <c r="F30" s="280"/>
      <c r="G30" s="284"/>
      <c r="H30" s="284"/>
      <c r="I30" s="285"/>
    </row>
    <row r="31" spans="1:14" s="286" customFormat="1" ht="12" customHeight="1" x14ac:dyDescent="0.35">
      <c r="A31" s="585" t="s">
        <v>46</v>
      </c>
      <c r="B31" s="279" t="s">
        <v>253</v>
      </c>
      <c r="C31" s="280">
        <f t="shared" ref="C31:F31" si="6">+C32+C35+C36+C37</f>
        <v>500000000</v>
      </c>
      <c r="D31" s="280">
        <f t="shared" si="6"/>
        <v>0</v>
      </c>
      <c r="E31" s="280">
        <f t="shared" si="6"/>
        <v>0</v>
      </c>
      <c r="F31" s="280">
        <f t="shared" si="6"/>
        <v>500000000</v>
      </c>
      <c r="G31" s="280">
        <f>+G32+G35+G36+G37</f>
        <v>0</v>
      </c>
      <c r="H31" s="280">
        <f>+H32+H35+H36+H37</f>
        <v>0</v>
      </c>
      <c r="I31" s="281" t="e">
        <f>+H31/G31</f>
        <v>#DIV/0!</v>
      </c>
    </row>
    <row r="32" spans="1:14" s="286" customFormat="1" ht="12" customHeight="1" x14ac:dyDescent="0.35">
      <c r="A32" s="282" t="s">
        <v>48</v>
      </c>
      <c r="B32" s="283" t="s">
        <v>49</v>
      </c>
      <c r="C32" s="284">
        <f>+C33+C34</f>
        <v>495000000</v>
      </c>
      <c r="D32" s="284">
        <f t="shared" ref="D32:E32" si="7">+D33+D34</f>
        <v>0</v>
      </c>
      <c r="E32" s="284">
        <f t="shared" si="7"/>
        <v>0</v>
      </c>
      <c r="F32" s="284">
        <f>+C32+D32+E32</f>
        <v>495000000</v>
      </c>
      <c r="G32" s="284">
        <f t="shared" ref="G32:H32" si="8">+G33+G34</f>
        <v>0</v>
      </c>
      <c r="H32" s="284">
        <f t="shared" si="8"/>
        <v>0</v>
      </c>
      <c r="I32" s="285" t="e">
        <f>+H32/G32</f>
        <v>#DIV/0!</v>
      </c>
    </row>
    <row r="33" spans="1:13" s="286" customFormat="1" ht="12" customHeight="1" x14ac:dyDescent="0.35">
      <c r="A33" s="282" t="s">
        <v>50</v>
      </c>
      <c r="B33" s="283" t="s">
        <v>51</v>
      </c>
      <c r="C33" s="284">
        <f>70000000+61000000</f>
        <v>131000000</v>
      </c>
      <c r="D33" s="284"/>
      <c r="E33" s="284"/>
      <c r="F33" s="284">
        <f t="shared" ref="F33:F54" si="9">+C33+D33+E33</f>
        <v>131000000</v>
      </c>
      <c r="G33" s="284"/>
      <c r="H33" s="284"/>
      <c r="I33" s="285" t="e">
        <f>+H33/G33</f>
        <v>#DIV/0!</v>
      </c>
    </row>
    <row r="34" spans="1:13" s="286" customFormat="1" ht="12" customHeight="1" x14ac:dyDescent="0.35">
      <c r="A34" s="282" t="s">
        <v>52</v>
      </c>
      <c r="B34" s="283" t="s">
        <v>53</v>
      </c>
      <c r="C34" s="284">
        <v>364000000</v>
      </c>
      <c r="D34" s="284"/>
      <c r="E34" s="284"/>
      <c r="F34" s="284">
        <f t="shared" si="9"/>
        <v>364000000</v>
      </c>
      <c r="G34" s="284"/>
      <c r="H34" s="284"/>
      <c r="I34" s="285" t="e">
        <f>+H34/G34</f>
        <v>#DIV/0!</v>
      </c>
    </row>
    <row r="35" spans="1:13" s="286" customFormat="1" ht="12" customHeight="1" x14ac:dyDescent="0.35">
      <c r="A35" s="282" t="s">
        <v>54</v>
      </c>
      <c r="B35" s="283" t="s">
        <v>55</v>
      </c>
      <c r="C35" s="284">
        <v>0</v>
      </c>
      <c r="D35" s="284"/>
      <c r="E35" s="284"/>
      <c r="F35" s="284">
        <f t="shared" si="9"/>
        <v>0</v>
      </c>
      <c r="G35" s="284"/>
      <c r="H35" s="284"/>
      <c r="I35" s="285" t="e">
        <f>+H35/G35</f>
        <v>#DIV/0!</v>
      </c>
    </row>
    <row r="36" spans="1:13" s="286" customFormat="1" ht="12" customHeight="1" x14ac:dyDescent="0.35">
      <c r="A36" s="282" t="s">
        <v>56</v>
      </c>
      <c r="B36" s="283" t="s">
        <v>57</v>
      </c>
      <c r="C36" s="284"/>
      <c r="D36" s="284"/>
      <c r="E36" s="284"/>
      <c r="F36" s="284">
        <f t="shared" si="9"/>
        <v>0</v>
      </c>
      <c r="G36" s="284"/>
      <c r="H36" s="284"/>
      <c r="I36" s="285">
        <v>0</v>
      </c>
    </row>
    <row r="37" spans="1:13" s="286" customFormat="1" ht="12" customHeight="1" x14ac:dyDescent="0.35">
      <c r="A37" s="282" t="s">
        <v>58</v>
      </c>
      <c r="B37" s="283" t="s">
        <v>59</v>
      </c>
      <c r="C37" s="284">
        <v>5000000</v>
      </c>
      <c r="D37" s="284"/>
      <c r="E37" s="284"/>
      <c r="F37" s="284">
        <f t="shared" si="9"/>
        <v>5000000</v>
      </c>
      <c r="G37" s="284"/>
      <c r="H37" s="284"/>
      <c r="I37" s="285" t="e">
        <f>+H37/G37</f>
        <v>#DIV/0!</v>
      </c>
    </row>
    <row r="38" spans="1:13" s="286" customFormat="1" ht="12" customHeight="1" x14ac:dyDescent="0.35">
      <c r="A38" s="276" t="s">
        <v>60</v>
      </c>
      <c r="B38" s="279" t="s">
        <v>632</v>
      </c>
      <c r="C38" s="280">
        <f t="shared" ref="C38:E38" si="10">SUM(C39:C48)</f>
        <v>196972973</v>
      </c>
      <c r="D38" s="280">
        <f t="shared" si="10"/>
        <v>0</v>
      </c>
      <c r="E38" s="280">
        <f t="shared" si="10"/>
        <v>0</v>
      </c>
      <c r="F38" s="290">
        <f t="shared" si="9"/>
        <v>196972973</v>
      </c>
      <c r="G38" s="280">
        <f>SUM(G39:G48)</f>
        <v>0</v>
      </c>
      <c r="H38" s="280">
        <f>SUM(H39:H48)</f>
        <v>0</v>
      </c>
      <c r="I38" s="281" t="e">
        <f>+H38/G38</f>
        <v>#DIV/0!</v>
      </c>
    </row>
    <row r="39" spans="1:13" s="286" customFormat="1" ht="12" customHeight="1" x14ac:dyDescent="0.35">
      <c r="A39" s="282" t="s">
        <v>62</v>
      </c>
      <c r="B39" s="283" t="s">
        <v>63</v>
      </c>
      <c r="C39" s="284"/>
      <c r="D39" s="284"/>
      <c r="E39" s="284"/>
      <c r="F39" s="284">
        <f t="shared" si="9"/>
        <v>0</v>
      </c>
      <c r="G39" s="284">
        <f t="shared" ref="G39:H39" si="11">+D39+E39+F39</f>
        <v>0</v>
      </c>
      <c r="H39" s="284">
        <f t="shared" si="11"/>
        <v>0</v>
      </c>
      <c r="I39" s="285"/>
    </row>
    <row r="40" spans="1:13" s="286" customFormat="1" ht="12" customHeight="1" x14ac:dyDescent="0.35">
      <c r="A40" s="282" t="s">
        <v>64</v>
      </c>
      <c r="B40" s="283" t="s">
        <v>65</v>
      </c>
      <c r="C40" s="284">
        <v>2000000</v>
      </c>
      <c r="D40" s="284"/>
      <c r="E40" s="284"/>
      <c r="F40" s="284">
        <f t="shared" si="9"/>
        <v>2000000</v>
      </c>
      <c r="G40" s="284"/>
      <c r="H40" s="284"/>
      <c r="I40" s="285" t="e">
        <f>+H40/G40</f>
        <v>#DIV/0!</v>
      </c>
    </row>
    <row r="41" spans="1:13" s="286" customFormat="1" ht="12" customHeight="1" x14ac:dyDescent="0.35">
      <c r="A41" s="282" t="s">
        <v>66</v>
      </c>
      <c r="B41" s="283" t="s">
        <v>67</v>
      </c>
      <c r="C41" s="284">
        <f>1000000+15000000</f>
        <v>16000000</v>
      </c>
      <c r="D41" s="284"/>
      <c r="E41" s="284"/>
      <c r="F41" s="284">
        <f t="shared" si="9"/>
        <v>16000000</v>
      </c>
      <c r="G41" s="284"/>
      <c r="H41" s="284"/>
      <c r="I41" s="285" t="e">
        <f>+H41/G41</f>
        <v>#DIV/0!</v>
      </c>
    </row>
    <row r="42" spans="1:13" s="286" customFormat="1" ht="12" customHeight="1" x14ac:dyDescent="0.35">
      <c r="A42" s="282" t="s">
        <v>68</v>
      </c>
      <c r="B42" s="283" t="s">
        <v>69</v>
      </c>
      <c r="C42" s="284">
        <f>30000000+99572973</f>
        <v>129572973</v>
      </c>
      <c r="D42" s="284"/>
      <c r="E42" s="284"/>
      <c r="F42" s="284">
        <f t="shared" si="9"/>
        <v>129572973</v>
      </c>
      <c r="G42" s="284"/>
      <c r="H42" s="284"/>
      <c r="I42" s="285" t="e">
        <f>+H42/G42</f>
        <v>#DIV/0!</v>
      </c>
    </row>
    <row r="43" spans="1:13" s="286" customFormat="1" ht="12" customHeight="1" x14ac:dyDescent="0.35">
      <c r="A43" s="282" t="s">
        <v>70</v>
      </c>
      <c r="B43" s="283" t="s">
        <v>71</v>
      </c>
      <c r="C43" s="284">
        <v>38000000</v>
      </c>
      <c r="D43" s="284"/>
      <c r="E43" s="284"/>
      <c r="F43" s="284">
        <f t="shared" si="9"/>
        <v>38000000</v>
      </c>
      <c r="G43" s="284"/>
      <c r="H43" s="284"/>
      <c r="I43" s="285" t="e">
        <f>+H43/G43</f>
        <v>#DIV/0!</v>
      </c>
      <c r="K43" s="669"/>
      <c r="L43" s="669"/>
      <c r="M43" s="669"/>
    </row>
    <row r="44" spans="1:13" s="286" customFormat="1" ht="12" customHeight="1" x14ac:dyDescent="0.35">
      <c r="A44" s="282" t="s">
        <v>72</v>
      </c>
      <c r="B44" s="283" t="s">
        <v>73</v>
      </c>
      <c r="C44" s="284">
        <v>11000000</v>
      </c>
      <c r="D44" s="284"/>
      <c r="E44" s="284"/>
      <c r="F44" s="284">
        <f t="shared" si="9"/>
        <v>11000000</v>
      </c>
      <c r="G44" s="284"/>
      <c r="H44" s="284"/>
      <c r="I44" s="285" t="e">
        <f>+H44/G44</f>
        <v>#DIV/0!</v>
      </c>
    </row>
    <row r="45" spans="1:13" s="286" customFormat="1" ht="12" customHeight="1" x14ac:dyDescent="0.35">
      <c r="A45" s="282" t="s">
        <v>74</v>
      </c>
      <c r="B45" s="283" t="s">
        <v>75</v>
      </c>
      <c r="C45" s="284"/>
      <c r="D45" s="284"/>
      <c r="E45" s="284"/>
      <c r="F45" s="284">
        <f t="shared" si="9"/>
        <v>0</v>
      </c>
      <c r="G45" s="284"/>
      <c r="H45" s="284"/>
      <c r="I45" s="285"/>
    </row>
    <row r="46" spans="1:13" s="286" customFormat="1" ht="12" customHeight="1" x14ac:dyDescent="0.35">
      <c r="A46" s="282" t="s">
        <v>76</v>
      </c>
      <c r="B46" s="283" t="s">
        <v>77</v>
      </c>
      <c r="C46" s="284">
        <v>100000</v>
      </c>
      <c r="D46" s="284"/>
      <c r="E46" s="284"/>
      <c r="F46" s="284">
        <f t="shared" si="9"/>
        <v>100000</v>
      </c>
      <c r="G46" s="284"/>
      <c r="H46" s="284"/>
      <c r="I46" s="285">
        <v>0</v>
      </c>
    </row>
    <row r="47" spans="1:13" s="286" customFormat="1" ht="12" customHeight="1" x14ac:dyDescent="0.35">
      <c r="A47" s="282" t="s">
        <v>78</v>
      </c>
      <c r="B47" s="283" t="s">
        <v>79</v>
      </c>
      <c r="C47" s="284"/>
      <c r="D47" s="284"/>
      <c r="E47" s="284"/>
      <c r="F47" s="284">
        <f t="shared" si="9"/>
        <v>0</v>
      </c>
      <c r="G47" s="284"/>
      <c r="H47" s="284"/>
      <c r="I47" s="285">
        <v>0</v>
      </c>
    </row>
    <row r="48" spans="1:13" s="286" customFormat="1" ht="12" customHeight="1" x14ac:dyDescent="0.35">
      <c r="A48" s="282" t="s">
        <v>80</v>
      </c>
      <c r="B48" s="283" t="s">
        <v>81</v>
      </c>
      <c r="C48" s="284">
        <v>300000</v>
      </c>
      <c r="D48" s="284"/>
      <c r="E48" s="284"/>
      <c r="F48" s="284">
        <f t="shared" si="9"/>
        <v>300000</v>
      </c>
      <c r="G48" s="284"/>
      <c r="H48" s="284"/>
      <c r="I48" s="285" t="e">
        <f>+H48/G48</f>
        <v>#DIV/0!</v>
      </c>
    </row>
    <row r="49" spans="1:13" s="286" customFormat="1" ht="12" customHeight="1" x14ac:dyDescent="0.35">
      <c r="A49" s="276" t="s">
        <v>82</v>
      </c>
      <c r="B49" s="279" t="s">
        <v>299</v>
      </c>
      <c r="C49" s="280">
        <f t="shared" ref="C49:E49" si="12">SUM(C50:C54)</f>
        <v>0</v>
      </c>
      <c r="D49" s="280">
        <f t="shared" si="12"/>
        <v>139556646</v>
      </c>
      <c r="E49" s="280">
        <f t="shared" si="12"/>
        <v>0</v>
      </c>
      <c r="F49" s="284">
        <f t="shared" si="9"/>
        <v>139556646</v>
      </c>
      <c r="G49" s="280">
        <f>SUM(G50:G54)</f>
        <v>0</v>
      </c>
      <c r="H49" s="280">
        <f>SUM(H50:H54)</f>
        <v>0</v>
      </c>
      <c r="I49" s="281" t="e">
        <f>+H49/G49</f>
        <v>#DIV/0!</v>
      </c>
    </row>
    <row r="50" spans="1:13" s="286" customFormat="1" ht="12" customHeight="1" x14ac:dyDescent="0.35">
      <c r="A50" s="282" t="s">
        <v>84</v>
      </c>
      <c r="B50" s="283" t="s">
        <v>85</v>
      </c>
      <c r="C50" s="284"/>
      <c r="D50" s="284"/>
      <c r="E50" s="284"/>
      <c r="F50" s="284">
        <f t="shared" si="9"/>
        <v>0</v>
      </c>
      <c r="G50" s="284">
        <f t="shared" ref="G50:H54" si="13">+D50+E50+F50</f>
        <v>0</v>
      </c>
      <c r="H50" s="284">
        <f t="shared" si="13"/>
        <v>0</v>
      </c>
      <c r="I50" s="285"/>
    </row>
    <row r="51" spans="1:13" s="286" customFormat="1" ht="12" customHeight="1" x14ac:dyDescent="0.35">
      <c r="A51" s="282" t="s">
        <v>86</v>
      </c>
      <c r="B51" s="283" t="s">
        <v>87</v>
      </c>
      <c r="C51" s="284"/>
      <c r="D51" s="284">
        <f>27000000+70000000+4100000+2500000+35956646</f>
        <v>139556646</v>
      </c>
      <c r="E51" s="284"/>
      <c r="F51" s="284">
        <f t="shared" si="9"/>
        <v>139556646</v>
      </c>
      <c r="G51" s="284"/>
      <c r="H51" s="284"/>
      <c r="I51" s="285" t="e">
        <f>+H51/G51</f>
        <v>#DIV/0!</v>
      </c>
      <c r="K51" s="669" t="s">
        <v>910</v>
      </c>
      <c r="L51" s="669"/>
      <c r="M51" s="669"/>
    </row>
    <row r="52" spans="1:13" s="286" customFormat="1" ht="12" customHeight="1" x14ac:dyDescent="0.35">
      <c r="A52" s="282" t="s">
        <v>88</v>
      </c>
      <c r="B52" s="283" t="s">
        <v>89</v>
      </c>
      <c r="C52" s="284"/>
      <c r="D52" s="284">
        <v>0</v>
      </c>
      <c r="E52" s="284"/>
      <c r="F52" s="284">
        <f t="shared" si="9"/>
        <v>0</v>
      </c>
      <c r="G52" s="284">
        <f t="shared" si="13"/>
        <v>0</v>
      </c>
      <c r="H52" s="284">
        <f t="shared" si="13"/>
        <v>0</v>
      </c>
      <c r="I52" s="285"/>
      <c r="K52" s="669"/>
      <c r="L52" s="669"/>
      <c r="M52" s="669"/>
    </row>
    <row r="53" spans="1:13" s="286" customFormat="1" ht="12" hidden="1" customHeight="1" x14ac:dyDescent="0.35">
      <c r="A53" s="282" t="s">
        <v>90</v>
      </c>
      <c r="B53" s="283" t="s">
        <v>91</v>
      </c>
      <c r="C53" s="284"/>
      <c r="D53" s="284"/>
      <c r="E53" s="284"/>
      <c r="F53" s="284">
        <f t="shared" si="9"/>
        <v>0</v>
      </c>
      <c r="G53" s="284">
        <f t="shared" si="13"/>
        <v>0</v>
      </c>
      <c r="H53" s="284">
        <f t="shared" si="13"/>
        <v>0</v>
      </c>
      <c r="I53" s="285"/>
    </row>
    <row r="54" spans="1:13" s="286" customFormat="1" ht="12" hidden="1" customHeight="1" x14ac:dyDescent="0.35">
      <c r="A54" s="282" t="s">
        <v>92</v>
      </c>
      <c r="B54" s="283" t="s">
        <v>93</v>
      </c>
      <c r="C54" s="284"/>
      <c r="D54" s="284"/>
      <c r="E54" s="284"/>
      <c r="F54" s="284">
        <f t="shared" si="9"/>
        <v>0</v>
      </c>
      <c r="G54" s="284">
        <f t="shared" si="13"/>
        <v>0</v>
      </c>
      <c r="H54" s="284">
        <f t="shared" si="13"/>
        <v>0</v>
      </c>
      <c r="I54" s="285"/>
    </row>
    <row r="55" spans="1:13" s="286" customFormat="1" ht="12" customHeight="1" x14ac:dyDescent="0.35">
      <c r="A55" s="276" t="s">
        <v>94</v>
      </c>
      <c r="B55" s="279" t="s">
        <v>254</v>
      </c>
      <c r="C55" s="280">
        <f t="shared" ref="C55:F55" si="14">SUM(C56:C58)</f>
        <v>0</v>
      </c>
      <c r="D55" s="280">
        <f t="shared" si="14"/>
        <v>0</v>
      </c>
      <c r="E55" s="280">
        <f t="shared" si="14"/>
        <v>0</v>
      </c>
      <c r="F55" s="280">
        <f t="shared" si="14"/>
        <v>0</v>
      </c>
      <c r="G55" s="280">
        <f>SUM(G56:G58)</f>
        <v>0</v>
      </c>
      <c r="H55" s="280">
        <f>SUM(H56:H58)</f>
        <v>0</v>
      </c>
      <c r="I55" s="281">
        <v>0</v>
      </c>
    </row>
    <row r="56" spans="1:13" s="287" customFormat="1" x14ac:dyDescent="0.35">
      <c r="A56" s="282" t="s">
        <v>96</v>
      </c>
      <c r="B56" s="283" t="s">
        <v>815</v>
      </c>
      <c r="C56" s="284"/>
      <c r="D56" s="284"/>
      <c r="E56" s="284"/>
      <c r="F56" s="284"/>
      <c r="G56" s="284">
        <f t="shared" ref="G56:H59" si="15">+D56+E56+F56</f>
        <v>0</v>
      </c>
      <c r="H56" s="284">
        <f t="shared" si="15"/>
        <v>0</v>
      </c>
      <c r="I56" s="285"/>
    </row>
    <row r="57" spans="1:13" s="287" customFormat="1" x14ac:dyDescent="0.35">
      <c r="A57" s="282" t="s">
        <v>98</v>
      </c>
      <c r="B57" s="283" t="s">
        <v>814</v>
      </c>
      <c r="C57" s="284"/>
      <c r="D57" s="284"/>
      <c r="E57" s="284"/>
      <c r="F57" s="284"/>
      <c r="G57" s="284">
        <f t="shared" si="15"/>
        <v>0</v>
      </c>
      <c r="H57" s="284">
        <f t="shared" si="15"/>
        <v>0</v>
      </c>
      <c r="I57" s="285"/>
    </row>
    <row r="58" spans="1:13" s="287" customFormat="1" ht="12" customHeight="1" x14ac:dyDescent="0.35">
      <c r="A58" s="282" t="s">
        <v>100</v>
      </c>
      <c r="B58" s="283" t="s">
        <v>101</v>
      </c>
      <c r="C58" s="284"/>
      <c r="D58" s="284"/>
      <c r="E58" s="284"/>
      <c r="F58" s="284">
        <f t="shared" ref="F58:F60" si="16">+C58+D58+E58</f>
        <v>0</v>
      </c>
      <c r="G58" s="284"/>
      <c r="H58" s="284"/>
      <c r="I58" s="285">
        <v>0</v>
      </c>
    </row>
    <row r="59" spans="1:13" s="287" customFormat="1" ht="12" hidden="1" customHeight="1" x14ac:dyDescent="0.35">
      <c r="A59" s="282" t="s">
        <v>102</v>
      </c>
      <c r="B59" s="283" t="s">
        <v>103</v>
      </c>
      <c r="C59" s="284"/>
      <c r="D59" s="284"/>
      <c r="E59" s="284"/>
      <c r="F59" s="284">
        <f t="shared" si="16"/>
        <v>0</v>
      </c>
      <c r="G59" s="284">
        <f t="shared" si="15"/>
        <v>0</v>
      </c>
      <c r="H59" s="284">
        <f t="shared" si="15"/>
        <v>0</v>
      </c>
      <c r="I59" s="285"/>
    </row>
    <row r="60" spans="1:13" s="287" customFormat="1" ht="12" customHeight="1" x14ac:dyDescent="0.35">
      <c r="A60" s="276" t="s">
        <v>104</v>
      </c>
      <c r="B60" s="289" t="s">
        <v>418</v>
      </c>
      <c r="C60" s="280">
        <f t="shared" ref="C60:E60" si="17">SUM(C61:C63)</f>
        <v>0</v>
      </c>
      <c r="D60" s="280">
        <f t="shared" si="17"/>
        <v>0</v>
      </c>
      <c r="E60" s="280">
        <f t="shared" si="17"/>
        <v>0</v>
      </c>
      <c r="F60" s="284">
        <f t="shared" si="16"/>
        <v>0</v>
      </c>
      <c r="G60" s="280">
        <f>SUM(G61:G63)</f>
        <v>0</v>
      </c>
      <c r="H60" s="280"/>
      <c r="I60" s="281"/>
    </row>
    <row r="61" spans="1:13" s="287" customFormat="1" ht="13.5" hidden="1" customHeight="1" x14ac:dyDescent="0.35">
      <c r="A61" s="282" t="s">
        <v>106</v>
      </c>
      <c r="B61" s="283" t="s">
        <v>107</v>
      </c>
      <c r="C61" s="284"/>
      <c r="D61" s="284"/>
      <c r="E61" s="284"/>
      <c r="F61" s="284">
        <f t="shared" ref="F61:H64" si="18">+C61+D61+E61</f>
        <v>0</v>
      </c>
      <c r="G61" s="284">
        <f t="shared" si="18"/>
        <v>0</v>
      </c>
      <c r="H61" s="284">
        <f t="shared" si="18"/>
        <v>0</v>
      </c>
      <c r="I61" s="285"/>
    </row>
    <row r="62" spans="1:13" s="287" customFormat="1" ht="14.25" hidden="1" customHeight="1" x14ac:dyDescent="0.35">
      <c r="A62" s="282" t="s">
        <v>108</v>
      </c>
      <c r="B62" s="283" t="s">
        <v>109</v>
      </c>
      <c r="C62" s="284"/>
      <c r="D62" s="284"/>
      <c r="E62" s="284"/>
      <c r="F62" s="284">
        <f t="shared" si="18"/>
        <v>0</v>
      </c>
      <c r="G62" s="284">
        <f t="shared" si="18"/>
        <v>0</v>
      </c>
      <c r="H62" s="284">
        <f t="shared" si="18"/>
        <v>0</v>
      </c>
      <c r="I62" s="285"/>
    </row>
    <row r="63" spans="1:13" s="287" customFormat="1" ht="12" hidden="1" customHeight="1" x14ac:dyDescent="0.35">
      <c r="A63" s="282" t="s">
        <v>110</v>
      </c>
      <c r="B63" s="283" t="s">
        <v>111</v>
      </c>
      <c r="C63" s="284"/>
      <c r="D63" s="284"/>
      <c r="E63" s="284"/>
      <c r="F63" s="284">
        <f t="shared" si="18"/>
        <v>0</v>
      </c>
      <c r="G63" s="284"/>
      <c r="H63" s="284"/>
      <c r="I63" s="285"/>
    </row>
    <row r="64" spans="1:13" s="287" customFormat="1" ht="12" hidden="1" customHeight="1" x14ac:dyDescent="0.35">
      <c r="A64" s="282" t="s">
        <v>112</v>
      </c>
      <c r="B64" s="283" t="s">
        <v>113</v>
      </c>
      <c r="C64" s="284"/>
      <c r="D64" s="284"/>
      <c r="E64" s="284"/>
      <c r="F64" s="284">
        <f t="shared" si="18"/>
        <v>0</v>
      </c>
      <c r="G64" s="284">
        <f t="shared" si="18"/>
        <v>0</v>
      </c>
      <c r="H64" s="284">
        <f t="shared" si="18"/>
        <v>0</v>
      </c>
      <c r="I64" s="285"/>
    </row>
    <row r="65" spans="1:9" s="287" customFormat="1" ht="12" customHeight="1" x14ac:dyDescent="0.35">
      <c r="A65" s="276" t="s">
        <v>114</v>
      </c>
      <c r="B65" s="279" t="s">
        <v>623</v>
      </c>
      <c r="C65" s="280">
        <f>+C10+C17+C24+C31+C38+C49+C55+C60</f>
        <v>1739401824</v>
      </c>
      <c r="D65" s="280">
        <f t="shared" ref="D65:E65" si="19">+D10+D17+D24+D31+D38+D49+D55+D60</f>
        <v>573871251</v>
      </c>
      <c r="E65" s="280">
        <f t="shared" si="19"/>
        <v>0</v>
      </c>
      <c r="F65" s="280">
        <f>+F10+F17+F24+F31+F38+F49+F55+F60</f>
        <v>2313273075</v>
      </c>
      <c r="G65" s="280">
        <f>+G10+G17+G24+G31+G38+G49+G55+G60</f>
        <v>0</v>
      </c>
      <c r="H65" s="280">
        <f>+H10+H17+H24+H31+H38+H49+H55+H60</f>
        <v>0</v>
      </c>
      <c r="I65" s="281" t="e">
        <f>+H65/G65</f>
        <v>#DIV/0!</v>
      </c>
    </row>
    <row r="66" spans="1:9" s="287" customFormat="1" ht="12" customHeight="1" x14ac:dyDescent="0.25">
      <c r="A66" s="291" t="s">
        <v>362</v>
      </c>
      <c r="B66" s="289" t="s">
        <v>624</v>
      </c>
      <c r="C66" s="280">
        <f>SUM(C67:C69)</f>
        <v>0</v>
      </c>
      <c r="D66" s="280">
        <f t="shared" ref="D66:F66" si="20">SUM(D67:D69)</f>
        <v>344804413</v>
      </c>
      <c r="E66" s="280">
        <f t="shared" si="20"/>
        <v>0</v>
      </c>
      <c r="F66" s="280">
        <f t="shared" si="20"/>
        <v>344804413</v>
      </c>
      <c r="G66" s="280"/>
      <c r="H66" s="280">
        <f>SUM(H67:H69)</f>
        <v>1034413239</v>
      </c>
      <c r="I66" s="281"/>
    </row>
    <row r="67" spans="1:9" s="287" customFormat="1" ht="12" customHeight="1" x14ac:dyDescent="0.35">
      <c r="A67" s="282" t="s">
        <v>118</v>
      </c>
      <c r="B67" s="283" t="s">
        <v>119</v>
      </c>
      <c r="C67" s="284"/>
      <c r="D67" s="284">
        <v>344804413</v>
      </c>
      <c r="E67" s="284"/>
      <c r="F67" s="284">
        <f t="shared" ref="F67:H69" si="21">+C67+D67+E67</f>
        <v>344804413</v>
      </c>
      <c r="G67" s="284">
        <f t="shared" si="21"/>
        <v>689608826</v>
      </c>
      <c r="H67" s="284">
        <f t="shared" si="21"/>
        <v>1034413239</v>
      </c>
      <c r="I67" s="285"/>
    </row>
    <row r="68" spans="1:9" s="287" customFormat="1" ht="12" hidden="1" customHeight="1" x14ac:dyDescent="0.35">
      <c r="A68" s="282" t="s">
        <v>120</v>
      </c>
      <c r="B68" s="283" t="s">
        <v>121</v>
      </c>
      <c r="C68" s="284"/>
      <c r="D68" s="284"/>
      <c r="E68" s="284"/>
      <c r="F68" s="284">
        <f t="shared" si="21"/>
        <v>0</v>
      </c>
      <c r="G68" s="284">
        <f t="shared" si="21"/>
        <v>0</v>
      </c>
      <c r="H68" s="284">
        <f t="shared" si="21"/>
        <v>0</v>
      </c>
      <c r="I68" s="285"/>
    </row>
    <row r="69" spans="1:9" s="287" customFormat="1" ht="12" hidden="1" customHeight="1" x14ac:dyDescent="0.35">
      <c r="A69" s="282" t="s">
        <v>122</v>
      </c>
      <c r="B69" s="292" t="s">
        <v>363</v>
      </c>
      <c r="C69" s="284"/>
      <c r="D69" s="284"/>
      <c r="E69" s="284"/>
      <c r="F69" s="284">
        <f t="shared" si="21"/>
        <v>0</v>
      </c>
      <c r="G69" s="284">
        <f t="shared" si="21"/>
        <v>0</v>
      </c>
      <c r="H69" s="284">
        <f t="shared" si="21"/>
        <v>0</v>
      </c>
      <c r="I69" s="285"/>
    </row>
    <row r="70" spans="1:9" s="287" customFormat="1" ht="12" customHeight="1" x14ac:dyDescent="0.25">
      <c r="A70" s="291" t="s">
        <v>124</v>
      </c>
      <c r="B70" s="289" t="s">
        <v>625</v>
      </c>
      <c r="C70" s="280">
        <f t="shared" ref="C70:F70" si="22">SUM(C71:C74)</f>
        <v>0</v>
      </c>
      <c r="D70" s="280">
        <f t="shared" si="22"/>
        <v>0</v>
      </c>
      <c r="E70" s="280">
        <f t="shared" si="22"/>
        <v>0</v>
      </c>
      <c r="F70" s="280">
        <f t="shared" si="22"/>
        <v>0</v>
      </c>
      <c r="G70" s="280">
        <f>SUM(G71:G74)</f>
        <v>0</v>
      </c>
      <c r="H70" s="280">
        <f>SUM(H71:H74)</f>
        <v>0</v>
      </c>
      <c r="I70" s="281"/>
    </row>
    <row r="71" spans="1:9" s="287" customFormat="1" ht="12" hidden="1" customHeight="1" x14ac:dyDescent="0.35">
      <c r="A71" s="282" t="s">
        <v>126</v>
      </c>
      <c r="B71" s="283" t="s">
        <v>127</v>
      </c>
      <c r="C71" s="284"/>
      <c r="D71" s="284"/>
      <c r="E71" s="284"/>
      <c r="F71" s="284">
        <f t="shared" ref="F71:H74" si="23">+C71+D71+E71</f>
        <v>0</v>
      </c>
      <c r="G71" s="284">
        <f t="shared" si="23"/>
        <v>0</v>
      </c>
      <c r="H71" s="284">
        <f t="shared" si="23"/>
        <v>0</v>
      </c>
      <c r="I71" s="285"/>
    </row>
    <row r="72" spans="1:9" s="287" customFormat="1" ht="12" hidden="1" customHeight="1" x14ac:dyDescent="0.35">
      <c r="A72" s="282" t="s">
        <v>128</v>
      </c>
      <c r="B72" s="283" t="s">
        <v>129</v>
      </c>
      <c r="C72" s="284"/>
      <c r="D72" s="284"/>
      <c r="E72" s="284"/>
      <c r="F72" s="284">
        <f t="shared" si="23"/>
        <v>0</v>
      </c>
      <c r="G72" s="284">
        <f t="shared" si="23"/>
        <v>0</v>
      </c>
      <c r="H72" s="284">
        <f t="shared" si="23"/>
        <v>0</v>
      </c>
      <c r="I72" s="285"/>
    </row>
    <row r="73" spans="1:9" s="287" customFormat="1" ht="12" hidden="1" customHeight="1" x14ac:dyDescent="0.35">
      <c r="A73" s="282" t="s">
        <v>130</v>
      </c>
      <c r="B73" s="283" t="s">
        <v>131</v>
      </c>
      <c r="C73" s="284"/>
      <c r="D73" s="284"/>
      <c r="E73" s="284"/>
      <c r="F73" s="284">
        <f t="shared" si="23"/>
        <v>0</v>
      </c>
      <c r="G73" s="284">
        <f t="shared" si="23"/>
        <v>0</v>
      </c>
      <c r="H73" s="284">
        <f t="shared" si="23"/>
        <v>0</v>
      </c>
      <c r="I73" s="285"/>
    </row>
    <row r="74" spans="1:9" s="287" customFormat="1" ht="12" hidden="1" customHeight="1" x14ac:dyDescent="0.35">
      <c r="A74" s="282" t="s">
        <v>132</v>
      </c>
      <c r="B74" s="283" t="s">
        <v>133</v>
      </c>
      <c r="C74" s="284"/>
      <c r="D74" s="284"/>
      <c r="E74" s="284"/>
      <c r="F74" s="284">
        <f t="shared" si="23"/>
        <v>0</v>
      </c>
      <c r="G74" s="284">
        <f t="shared" si="23"/>
        <v>0</v>
      </c>
      <c r="H74" s="284">
        <f t="shared" si="23"/>
        <v>0</v>
      </c>
      <c r="I74" s="285"/>
    </row>
    <row r="75" spans="1:9" s="287" customFormat="1" ht="12" customHeight="1" x14ac:dyDescent="0.25">
      <c r="A75" s="291" t="s">
        <v>134</v>
      </c>
      <c r="B75" s="289" t="s">
        <v>633</v>
      </c>
      <c r="C75" s="280">
        <f>SUM(C76:C77)</f>
        <v>1550000000</v>
      </c>
      <c r="D75" s="280">
        <f t="shared" ref="D75:F75" si="24">SUM(D76:D77)</f>
        <v>0</v>
      </c>
      <c r="E75" s="280">
        <f t="shared" si="24"/>
        <v>0</v>
      </c>
      <c r="F75" s="280">
        <f t="shared" si="24"/>
        <v>1550000000</v>
      </c>
      <c r="G75" s="280">
        <f>+G76</f>
        <v>0</v>
      </c>
      <c r="H75" s="280">
        <f>+H76</f>
        <v>0</v>
      </c>
      <c r="I75" s="281" t="e">
        <f>+H75/G75</f>
        <v>#DIV/0!</v>
      </c>
    </row>
    <row r="76" spans="1:9" s="287" customFormat="1" ht="12" customHeight="1" x14ac:dyDescent="0.35">
      <c r="A76" s="282" t="s">
        <v>136</v>
      </c>
      <c r="B76" s="283" t="s">
        <v>137</v>
      </c>
      <c r="C76" s="284">
        <v>1550000000</v>
      </c>
      <c r="D76" s="284"/>
      <c r="E76" s="284"/>
      <c r="F76" s="284">
        <f>+C76+D76+E76</f>
        <v>1550000000</v>
      </c>
      <c r="G76" s="284"/>
      <c r="H76" s="284"/>
      <c r="I76" s="285" t="e">
        <f>+H76/G76</f>
        <v>#DIV/0!</v>
      </c>
    </row>
    <row r="77" spans="1:9" s="286" customFormat="1" ht="12" hidden="1" customHeight="1" x14ac:dyDescent="0.35">
      <c r="A77" s="282" t="s">
        <v>138</v>
      </c>
      <c r="B77" s="283" t="s">
        <v>139</v>
      </c>
      <c r="C77" s="284"/>
      <c r="D77" s="284"/>
      <c r="E77" s="284"/>
      <c r="F77" s="284">
        <f t="shared" ref="F77:H77" si="25">+C77+D77+E77</f>
        <v>0</v>
      </c>
      <c r="G77" s="284">
        <f t="shared" si="25"/>
        <v>0</v>
      </c>
      <c r="H77" s="284">
        <f t="shared" si="25"/>
        <v>0</v>
      </c>
      <c r="I77" s="285"/>
    </row>
    <row r="78" spans="1:9" s="287" customFormat="1" ht="12" customHeight="1" x14ac:dyDescent="0.25">
      <c r="A78" s="291" t="s">
        <v>140</v>
      </c>
      <c r="B78" s="289" t="s">
        <v>627</v>
      </c>
      <c r="C78" s="280">
        <f t="shared" ref="C78:F78" si="26">SUM(C79:C81)</f>
        <v>33033603</v>
      </c>
      <c r="D78" s="280">
        <f t="shared" si="26"/>
        <v>0</v>
      </c>
      <c r="E78" s="280">
        <f t="shared" si="26"/>
        <v>0</v>
      </c>
      <c r="F78" s="280">
        <f t="shared" si="26"/>
        <v>33033603</v>
      </c>
      <c r="G78" s="280">
        <f>SUM(G79:G81)</f>
        <v>0</v>
      </c>
      <c r="H78" s="280">
        <f>SUM(H79:H81)</f>
        <v>0</v>
      </c>
      <c r="I78" s="281" t="e">
        <f>+H78/G78</f>
        <v>#DIV/0!</v>
      </c>
    </row>
    <row r="79" spans="1:9" s="287" customFormat="1" ht="12" customHeight="1" x14ac:dyDescent="0.35">
      <c r="A79" s="282" t="s">
        <v>142</v>
      </c>
      <c r="B79" s="283" t="s">
        <v>143</v>
      </c>
      <c r="C79" s="284">
        <v>33033603</v>
      </c>
      <c r="D79" s="284"/>
      <c r="E79" s="284"/>
      <c r="F79" s="284">
        <f t="shared" ref="F79:H81" si="27">+C79+D79+E79</f>
        <v>33033603</v>
      </c>
      <c r="G79" s="284"/>
      <c r="H79" s="284"/>
      <c r="I79" s="285" t="e">
        <f>+H79/G79</f>
        <v>#DIV/0!</v>
      </c>
    </row>
    <row r="80" spans="1:9" s="287" customFormat="1" ht="12" hidden="1" customHeight="1" x14ac:dyDescent="0.35">
      <c r="A80" s="282" t="s">
        <v>144</v>
      </c>
      <c r="B80" s="283" t="s">
        <v>145</v>
      </c>
      <c r="C80" s="284"/>
      <c r="D80" s="284"/>
      <c r="E80" s="284"/>
      <c r="F80" s="284">
        <f>+C80+D80+E80</f>
        <v>0</v>
      </c>
      <c r="G80" s="284">
        <f t="shared" si="27"/>
        <v>0</v>
      </c>
      <c r="H80" s="284">
        <f t="shared" si="27"/>
        <v>0</v>
      </c>
      <c r="I80" s="285"/>
    </row>
    <row r="81" spans="1:9" s="287" customFormat="1" ht="12" hidden="1" customHeight="1" x14ac:dyDescent="0.35">
      <c r="A81" s="282" t="s">
        <v>144</v>
      </c>
      <c r="B81" s="283" t="s">
        <v>147</v>
      </c>
      <c r="C81" s="284"/>
      <c r="D81" s="284"/>
      <c r="E81" s="284"/>
      <c r="F81" s="284">
        <f t="shared" si="27"/>
        <v>0</v>
      </c>
      <c r="G81" s="284">
        <f t="shared" si="27"/>
        <v>0</v>
      </c>
      <c r="H81" s="284">
        <f t="shared" si="27"/>
        <v>0</v>
      </c>
      <c r="I81" s="285"/>
    </row>
    <row r="82" spans="1:9" s="287" customFormat="1" ht="12" customHeight="1" x14ac:dyDescent="0.25">
      <c r="A82" s="291" t="s">
        <v>148</v>
      </c>
      <c r="B82" s="289" t="s">
        <v>628</v>
      </c>
      <c r="C82" s="280">
        <f>SUM(C83:C86)</f>
        <v>0</v>
      </c>
      <c r="D82" s="280">
        <f t="shared" ref="D82:F82" si="28">SUM(D83:D86)</f>
        <v>0</v>
      </c>
      <c r="E82" s="280">
        <f t="shared" si="28"/>
        <v>0</v>
      </c>
      <c r="F82" s="280">
        <f t="shared" si="28"/>
        <v>0</v>
      </c>
      <c r="G82" s="280">
        <f>SUM(G83:G86)</f>
        <v>0</v>
      </c>
      <c r="H82" s="280">
        <f>SUM(H83:H86)</f>
        <v>0</v>
      </c>
      <c r="I82" s="281"/>
    </row>
    <row r="83" spans="1:9" s="287" customFormat="1" ht="12" hidden="1" customHeight="1" x14ac:dyDescent="0.25">
      <c r="A83" s="293" t="s">
        <v>150</v>
      </c>
      <c r="B83" s="283" t="s">
        <v>151</v>
      </c>
      <c r="C83" s="284"/>
      <c r="D83" s="284"/>
      <c r="E83" s="284"/>
      <c r="F83" s="284"/>
      <c r="G83" s="284">
        <f t="shared" ref="G83:H86" si="29">+D83+E83+F83</f>
        <v>0</v>
      </c>
      <c r="H83" s="284">
        <f t="shared" si="29"/>
        <v>0</v>
      </c>
      <c r="I83" s="285"/>
    </row>
    <row r="84" spans="1:9" s="287" customFormat="1" ht="12" hidden="1" customHeight="1" x14ac:dyDescent="0.25">
      <c r="A84" s="293" t="s">
        <v>152</v>
      </c>
      <c r="B84" s="283" t="s">
        <v>153</v>
      </c>
      <c r="C84" s="284"/>
      <c r="D84" s="284"/>
      <c r="E84" s="284"/>
      <c r="F84" s="284"/>
      <c r="G84" s="284">
        <f t="shared" si="29"/>
        <v>0</v>
      </c>
      <c r="H84" s="284">
        <f t="shared" si="29"/>
        <v>0</v>
      </c>
      <c r="I84" s="285"/>
    </row>
    <row r="85" spans="1:9" s="286" customFormat="1" ht="12" hidden="1" customHeight="1" x14ac:dyDescent="0.25">
      <c r="A85" s="293" t="s">
        <v>154</v>
      </c>
      <c r="B85" s="283" t="s">
        <v>155</v>
      </c>
      <c r="C85" s="284"/>
      <c r="D85" s="284"/>
      <c r="E85" s="284"/>
      <c r="F85" s="284"/>
      <c r="G85" s="284">
        <f t="shared" si="29"/>
        <v>0</v>
      </c>
      <c r="H85" s="284">
        <f t="shared" si="29"/>
        <v>0</v>
      </c>
      <c r="I85" s="285"/>
    </row>
    <row r="86" spans="1:9" s="286" customFormat="1" ht="12" hidden="1" customHeight="1" x14ac:dyDescent="0.25">
      <c r="A86" s="293" t="s">
        <v>156</v>
      </c>
      <c r="B86" s="283" t="s">
        <v>157</v>
      </c>
      <c r="C86" s="284"/>
      <c r="D86" s="284"/>
      <c r="E86" s="284"/>
      <c r="F86" s="284"/>
      <c r="G86" s="284">
        <f t="shared" si="29"/>
        <v>0</v>
      </c>
      <c r="H86" s="284">
        <f t="shared" si="29"/>
        <v>0</v>
      </c>
      <c r="I86" s="285"/>
    </row>
    <row r="87" spans="1:9" s="286" customFormat="1" ht="12" customHeight="1" x14ac:dyDescent="0.25">
      <c r="A87" s="291" t="s">
        <v>158</v>
      </c>
      <c r="B87" s="289" t="s">
        <v>651</v>
      </c>
      <c r="C87" s="290"/>
      <c r="D87" s="290"/>
      <c r="E87" s="290"/>
      <c r="F87" s="290"/>
      <c r="G87" s="290"/>
      <c r="H87" s="290"/>
      <c r="I87" s="294"/>
    </row>
    <row r="88" spans="1:9" s="286" customFormat="1" ht="12" customHeight="1" x14ac:dyDescent="0.25">
      <c r="A88" s="291" t="s">
        <v>160</v>
      </c>
      <c r="B88" s="295" t="s">
        <v>629</v>
      </c>
      <c r="C88" s="280">
        <f>+C66+C70+C75+C78+C82+C87</f>
        <v>1583033603</v>
      </c>
      <c r="D88" s="280">
        <f t="shared" ref="D88:F88" si="30">+D66+D70+D75+D78+D82+D87</f>
        <v>344804413</v>
      </c>
      <c r="E88" s="280">
        <f t="shared" si="30"/>
        <v>0</v>
      </c>
      <c r="F88" s="280">
        <f t="shared" si="30"/>
        <v>1927838016</v>
      </c>
      <c r="G88" s="280">
        <f>+G66+G70+G75+G78+G82+G87</f>
        <v>0</v>
      </c>
      <c r="H88" s="280">
        <f>+H66+H70+H75+H78+H82+H87</f>
        <v>1034413239</v>
      </c>
      <c r="I88" s="281" t="e">
        <f>+H88/G88</f>
        <v>#DIV/0!</v>
      </c>
    </row>
    <row r="89" spans="1:9" s="287" customFormat="1" ht="12" customHeight="1" x14ac:dyDescent="0.25">
      <c r="A89" s="291" t="s">
        <v>162</v>
      </c>
      <c r="B89" s="295" t="s">
        <v>630</v>
      </c>
      <c r="C89" s="280">
        <f>+C65+C88</f>
        <v>3322435427</v>
      </c>
      <c r="D89" s="280">
        <f t="shared" ref="D89:E89" si="31">+D65+D88</f>
        <v>918675664</v>
      </c>
      <c r="E89" s="280">
        <f t="shared" si="31"/>
        <v>0</v>
      </c>
      <c r="F89" s="280">
        <f t="shared" ref="F89" si="32">+F65+F88</f>
        <v>4241111091</v>
      </c>
      <c r="G89" s="280">
        <f>+G65+G88</f>
        <v>0</v>
      </c>
      <c r="H89" s="280">
        <f>+H65+H88</f>
        <v>1034413239</v>
      </c>
      <c r="I89" s="281" t="e">
        <f>+H89/G89</f>
        <v>#DIV/0!</v>
      </c>
    </row>
    <row r="90" spans="1:9" s="287" customFormat="1" ht="15" customHeight="1" x14ac:dyDescent="0.35">
      <c r="A90" s="296"/>
      <c r="B90" s="297"/>
      <c r="C90" s="298"/>
      <c r="D90" s="298"/>
      <c r="E90" s="298"/>
      <c r="F90" s="298"/>
      <c r="G90" s="298"/>
      <c r="H90" s="298"/>
      <c r="I90" s="298"/>
    </row>
    <row r="92" spans="1:9" s="278" customFormat="1" ht="16.5" customHeight="1" x14ac:dyDescent="0.25">
      <c r="A92" s="273"/>
      <c r="B92" s="273"/>
      <c r="C92" s="301"/>
      <c r="D92" s="301"/>
      <c r="E92" s="301"/>
      <c r="F92" s="671" t="s">
        <v>652</v>
      </c>
      <c r="G92" s="671"/>
      <c r="H92" s="671"/>
      <c r="I92" s="671"/>
    </row>
    <row r="93" spans="1:9" ht="17.25" customHeight="1" x14ac:dyDescent="0.35">
      <c r="A93" s="657" t="s">
        <v>356</v>
      </c>
      <c r="B93" s="657" t="s">
        <v>357</v>
      </c>
      <c r="C93" s="658" t="s">
        <v>843</v>
      </c>
      <c r="D93" s="659"/>
      <c r="E93" s="659"/>
      <c r="F93" s="660"/>
      <c r="G93" s="647" t="s">
        <v>557</v>
      </c>
      <c r="H93" s="647" t="s">
        <v>558</v>
      </c>
      <c r="I93" s="664" t="s">
        <v>559</v>
      </c>
    </row>
    <row r="94" spans="1:9" ht="9" customHeight="1" x14ac:dyDescent="0.35">
      <c r="A94" s="657"/>
      <c r="B94" s="657"/>
      <c r="C94" s="661"/>
      <c r="D94" s="662"/>
      <c r="E94" s="662"/>
      <c r="F94" s="663"/>
      <c r="G94" s="647"/>
      <c r="H94" s="647"/>
      <c r="I94" s="647"/>
    </row>
    <row r="95" spans="1:9" ht="18" customHeight="1" x14ac:dyDescent="0.35">
      <c r="A95" s="547"/>
      <c r="B95" s="547"/>
      <c r="C95" s="275" t="s">
        <v>241</v>
      </c>
      <c r="D95" s="275" t="s">
        <v>242</v>
      </c>
      <c r="E95" s="275" t="s">
        <v>243</v>
      </c>
      <c r="F95" s="546" t="s">
        <v>244</v>
      </c>
      <c r="G95" s="545"/>
      <c r="H95" s="545"/>
      <c r="I95" s="545"/>
    </row>
    <row r="96" spans="1:9" ht="12" customHeight="1" x14ac:dyDescent="0.35">
      <c r="A96" s="547">
        <v>1</v>
      </c>
      <c r="B96" s="547">
        <v>2</v>
      </c>
      <c r="C96" s="547">
        <v>3</v>
      </c>
      <c r="D96" s="547">
        <v>4</v>
      </c>
      <c r="E96" s="547">
        <v>5</v>
      </c>
      <c r="F96" s="547">
        <v>6</v>
      </c>
      <c r="G96" s="277">
        <v>4</v>
      </c>
      <c r="H96" s="277">
        <v>5</v>
      </c>
      <c r="I96" s="277">
        <v>6</v>
      </c>
    </row>
    <row r="97" spans="1:13" ht="12" customHeight="1" x14ac:dyDescent="0.35">
      <c r="A97" s="657" t="s">
        <v>246</v>
      </c>
      <c r="B97" s="657"/>
      <c r="C97" s="657"/>
      <c r="D97" s="657"/>
      <c r="E97" s="657"/>
      <c r="F97" s="657"/>
      <c r="G97" s="657"/>
      <c r="H97" s="657"/>
      <c r="I97" s="657"/>
    </row>
    <row r="98" spans="1:13" ht="12" customHeight="1" x14ac:dyDescent="0.35">
      <c r="A98" s="276" t="s">
        <v>4</v>
      </c>
      <c r="B98" s="302" t="s">
        <v>607</v>
      </c>
      <c r="C98" s="280">
        <f>SUM(C99:C103)</f>
        <v>732485723</v>
      </c>
      <c r="D98" s="280">
        <f t="shared" ref="D98:F98" si="33">SUM(D99:D103)</f>
        <v>786013235</v>
      </c>
      <c r="E98" s="280">
        <f t="shared" si="33"/>
        <v>0</v>
      </c>
      <c r="F98" s="280">
        <f t="shared" si="33"/>
        <v>1518498958</v>
      </c>
      <c r="G98" s="280">
        <f t="shared" ref="G98:H98" si="34">SUM(G99:G104)</f>
        <v>0</v>
      </c>
      <c r="H98" s="280">
        <f t="shared" si="34"/>
        <v>0</v>
      </c>
      <c r="I98" s="281" t="e">
        <f t="shared" ref="I98:I113" si="35">+H98/G98</f>
        <v>#DIV/0!</v>
      </c>
    </row>
    <row r="99" spans="1:13" ht="12" customHeight="1" x14ac:dyDescent="0.35">
      <c r="A99" s="282" t="s">
        <v>6</v>
      </c>
      <c r="B99" s="303" t="s">
        <v>168</v>
      </c>
      <c r="C99" s="284">
        <v>84053154</v>
      </c>
      <c r="D99" s="284"/>
      <c r="E99" s="284"/>
      <c r="F99" s="280">
        <f t="shared" ref="F99:F150" si="36">+C99+D99+E99</f>
        <v>84053154</v>
      </c>
      <c r="G99" s="284"/>
      <c r="H99" s="284"/>
      <c r="I99" s="285" t="e">
        <f t="shared" si="35"/>
        <v>#DIV/0!</v>
      </c>
    </row>
    <row r="100" spans="1:13" ht="12" customHeight="1" x14ac:dyDescent="0.35">
      <c r="A100" s="282" t="s">
        <v>8</v>
      </c>
      <c r="B100" s="303" t="s">
        <v>169</v>
      </c>
      <c r="C100" s="284">
        <v>13216939</v>
      </c>
      <c r="D100" s="284"/>
      <c r="E100" s="284"/>
      <c r="F100" s="280">
        <f t="shared" si="36"/>
        <v>13216939</v>
      </c>
      <c r="G100" s="284"/>
      <c r="H100" s="284"/>
      <c r="I100" s="285" t="e">
        <f t="shared" si="35"/>
        <v>#DIV/0!</v>
      </c>
    </row>
    <row r="101" spans="1:13" ht="12" customHeight="1" x14ac:dyDescent="0.35">
      <c r="A101" s="282" t="s">
        <v>10</v>
      </c>
      <c r="B101" s="303" t="s">
        <v>170</v>
      </c>
      <c r="C101" s="284">
        <f>583800000+15000000-8240957+1270000+684993</f>
        <v>592514036</v>
      </c>
      <c r="D101" s="284">
        <f>5000000+4592982+1437644+956646</f>
        <v>11987272</v>
      </c>
      <c r="E101" s="284"/>
      <c r="F101" s="280">
        <f t="shared" si="36"/>
        <v>604501308</v>
      </c>
      <c r="G101" s="284"/>
      <c r="H101" s="284"/>
      <c r="I101" s="285" t="e">
        <f t="shared" si="35"/>
        <v>#DIV/0!</v>
      </c>
      <c r="K101" s="96" t="s">
        <v>895</v>
      </c>
    </row>
    <row r="102" spans="1:13" ht="12" customHeight="1" x14ac:dyDescent="0.35">
      <c r="A102" s="282" t="s">
        <v>12</v>
      </c>
      <c r="B102" s="303" t="s">
        <v>171</v>
      </c>
      <c r="C102" s="284">
        <f>+'Ellátottak 13'!C22</f>
        <v>4000000</v>
      </c>
      <c r="D102" s="284">
        <f>+'Ellátottak 13'!D22</f>
        <v>9400000</v>
      </c>
      <c r="E102" s="284"/>
      <c r="F102" s="280">
        <f t="shared" si="36"/>
        <v>13400000</v>
      </c>
      <c r="G102" s="284"/>
      <c r="H102" s="284"/>
      <c r="I102" s="285" t="e">
        <f t="shared" si="35"/>
        <v>#DIV/0!</v>
      </c>
      <c r="J102" s="335"/>
    </row>
    <row r="103" spans="1:13" ht="12" customHeight="1" x14ac:dyDescent="0.35">
      <c r="A103" s="282" t="s">
        <v>172</v>
      </c>
      <c r="B103" s="303" t="s">
        <v>173</v>
      </c>
      <c r="C103" s="284">
        <f>+C112+C113</f>
        <v>38701594</v>
      </c>
      <c r="D103" s="284">
        <f t="shared" ref="D103:E103" si="37">+D112+D113</f>
        <v>764625963</v>
      </c>
      <c r="E103" s="284">
        <f t="shared" si="37"/>
        <v>0</v>
      </c>
      <c r="F103" s="280">
        <f t="shared" si="36"/>
        <v>803327557</v>
      </c>
      <c r="G103" s="280">
        <f>+G112+G113</f>
        <v>0</v>
      </c>
      <c r="H103" s="280">
        <f>+H112+H113</f>
        <v>0</v>
      </c>
      <c r="I103" s="285" t="e">
        <f t="shared" si="35"/>
        <v>#DIV/0!</v>
      </c>
    </row>
    <row r="104" spans="1:13" ht="12" hidden="1" customHeight="1" x14ac:dyDescent="0.35">
      <c r="A104" s="282" t="s">
        <v>16</v>
      </c>
      <c r="B104" s="303" t="s">
        <v>605</v>
      </c>
      <c r="C104" s="284"/>
      <c r="D104" s="284"/>
      <c r="E104" s="284"/>
      <c r="F104" s="280">
        <f t="shared" si="36"/>
        <v>0</v>
      </c>
      <c r="G104" s="284"/>
      <c r="H104" s="284"/>
      <c r="I104" s="285" t="e">
        <f t="shared" si="35"/>
        <v>#DIV/0!</v>
      </c>
    </row>
    <row r="105" spans="1:13" ht="12" hidden="1" customHeight="1" x14ac:dyDescent="0.35">
      <c r="A105" s="282" t="s">
        <v>175</v>
      </c>
      <c r="B105" s="304" t="s">
        <v>176</v>
      </c>
      <c r="C105" s="284"/>
      <c r="D105" s="284"/>
      <c r="E105" s="284"/>
      <c r="F105" s="280">
        <f t="shared" si="36"/>
        <v>0</v>
      </c>
      <c r="G105" s="284">
        <f t="shared" ref="G105:H111" si="38">+D105+E105+F105</f>
        <v>0</v>
      </c>
      <c r="H105" s="284">
        <f t="shared" si="38"/>
        <v>0</v>
      </c>
      <c r="I105" s="285" t="e">
        <f t="shared" si="35"/>
        <v>#DIV/0!</v>
      </c>
    </row>
    <row r="106" spans="1:13" ht="12" hidden="1" customHeight="1" x14ac:dyDescent="0.35">
      <c r="A106" s="282" t="s">
        <v>177</v>
      </c>
      <c r="B106" s="303" t="s">
        <v>178</v>
      </c>
      <c r="C106" s="284"/>
      <c r="D106" s="284"/>
      <c r="E106" s="284"/>
      <c r="F106" s="280">
        <f t="shared" si="36"/>
        <v>0</v>
      </c>
      <c r="G106" s="284">
        <f t="shared" si="38"/>
        <v>0</v>
      </c>
      <c r="H106" s="284">
        <f t="shared" si="38"/>
        <v>0</v>
      </c>
      <c r="I106" s="285" t="e">
        <f t="shared" si="35"/>
        <v>#DIV/0!</v>
      </c>
    </row>
    <row r="107" spans="1:13" ht="12" hidden="1" customHeight="1" x14ac:dyDescent="0.35">
      <c r="A107" s="282" t="s">
        <v>179</v>
      </c>
      <c r="B107" s="303" t="s">
        <v>180</v>
      </c>
      <c r="C107" s="284"/>
      <c r="D107" s="284"/>
      <c r="E107" s="284"/>
      <c r="F107" s="280">
        <f t="shared" si="36"/>
        <v>0</v>
      </c>
      <c r="G107" s="284">
        <f t="shared" si="38"/>
        <v>0</v>
      </c>
      <c r="H107" s="284">
        <f t="shared" si="38"/>
        <v>0</v>
      </c>
      <c r="I107" s="285" t="e">
        <f t="shared" si="35"/>
        <v>#DIV/0!</v>
      </c>
    </row>
    <row r="108" spans="1:13" ht="12" hidden="1" customHeight="1" x14ac:dyDescent="0.35">
      <c r="A108" s="282" t="s">
        <v>181</v>
      </c>
      <c r="B108" s="304" t="s">
        <v>182</v>
      </c>
      <c r="C108" s="284"/>
      <c r="D108" s="284"/>
      <c r="E108" s="284"/>
      <c r="F108" s="280">
        <f t="shared" si="36"/>
        <v>0</v>
      </c>
      <c r="G108" s="284">
        <f t="shared" si="38"/>
        <v>0</v>
      </c>
      <c r="H108" s="284">
        <f t="shared" si="38"/>
        <v>0</v>
      </c>
      <c r="I108" s="285" t="e">
        <f t="shared" si="35"/>
        <v>#DIV/0!</v>
      </c>
    </row>
    <row r="109" spans="1:13" ht="12" hidden="1" customHeight="1" x14ac:dyDescent="0.35">
      <c r="A109" s="282" t="s">
        <v>183</v>
      </c>
      <c r="B109" s="304" t="s">
        <v>184</v>
      </c>
      <c r="C109" s="284"/>
      <c r="D109" s="284"/>
      <c r="E109" s="284"/>
      <c r="F109" s="280">
        <f t="shared" si="36"/>
        <v>0</v>
      </c>
      <c r="G109" s="284">
        <f t="shared" si="38"/>
        <v>0</v>
      </c>
      <c r="H109" s="284">
        <f t="shared" si="38"/>
        <v>0</v>
      </c>
      <c r="I109" s="285" t="e">
        <f t="shared" si="35"/>
        <v>#DIV/0!</v>
      </c>
    </row>
    <row r="110" spans="1:13" ht="12" hidden="1" customHeight="1" x14ac:dyDescent="0.35">
      <c r="A110" s="282" t="s">
        <v>185</v>
      </c>
      <c r="B110" s="303" t="s">
        <v>186</v>
      </c>
      <c r="C110" s="284"/>
      <c r="D110" s="284"/>
      <c r="E110" s="284"/>
      <c r="F110" s="280">
        <f t="shared" si="36"/>
        <v>0</v>
      </c>
      <c r="G110" s="284">
        <f t="shared" si="38"/>
        <v>0</v>
      </c>
      <c r="H110" s="284">
        <f t="shared" si="38"/>
        <v>0</v>
      </c>
      <c r="I110" s="285" t="e">
        <f t="shared" si="35"/>
        <v>#DIV/0!</v>
      </c>
    </row>
    <row r="111" spans="1:13" ht="12" hidden="1" customHeight="1" x14ac:dyDescent="0.35">
      <c r="A111" s="282" t="s">
        <v>187</v>
      </c>
      <c r="B111" s="303" t="s">
        <v>188</v>
      </c>
      <c r="C111" s="284"/>
      <c r="D111" s="284"/>
      <c r="E111" s="284"/>
      <c r="F111" s="280">
        <f t="shared" si="36"/>
        <v>0</v>
      </c>
      <c r="G111" s="284">
        <f t="shared" si="38"/>
        <v>0</v>
      </c>
      <c r="H111" s="284">
        <f t="shared" si="38"/>
        <v>0</v>
      </c>
      <c r="I111" s="285" t="e">
        <f t="shared" si="35"/>
        <v>#DIV/0!</v>
      </c>
    </row>
    <row r="112" spans="1:13" ht="12" customHeight="1" x14ac:dyDescent="0.35">
      <c r="A112" s="282"/>
      <c r="B112" s="303" t="s">
        <v>761</v>
      </c>
      <c r="C112" s="284">
        <f>37687694+1013900</f>
        <v>38701594</v>
      </c>
      <c r="D112" s="284">
        <f>125000000+103609868+328027000</f>
        <v>556636868</v>
      </c>
      <c r="E112" s="284"/>
      <c r="F112" s="280">
        <f t="shared" si="36"/>
        <v>595338462</v>
      </c>
      <c r="G112" s="284"/>
      <c r="H112" s="284"/>
      <c r="I112" s="285" t="e">
        <f t="shared" si="35"/>
        <v>#DIV/0!</v>
      </c>
      <c r="K112" s="668" t="s">
        <v>827</v>
      </c>
      <c r="L112" s="668"/>
      <c r="M112" s="668"/>
    </row>
    <row r="113" spans="1:9" ht="12" customHeight="1" x14ac:dyDescent="0.35">
      <c r="A113" s="282"/>
      <c r="B113" s="303" t="s">
        <v>192</v>
      </c>
      <c r="C113" s="284"/>
      <c r="D113" s="284">
        <f>+'Pénzeszköz 11'!B20</f>
        <v>207989095</v>
      </c>
      <c r="E113" s="284"/>
      <c r="F113" s="280">
        <f t="shared" si="36"/>
        <v>207989095</v>
      </c>
      <c r="G113" s="284"/>
      <c r="H113" s="284"/>
      <c r="I113" s="285" t="e">
        <f t="shared" si="35"/>
        <v>#DIV/0!</v>
      </c>
    </row>
    <row r="114" spans="1:9" ht="12" customHeight="1" x14ac:dyDescent="0.35">
      <c r="A114" s="276" t="s">
        <v>18</v>
      </c>
      <c r="B114" s="302" t="s">
        <v>608</v>
      </c>
      <c r="C114" s="280">
        <f>+C115+C117+C119</f>
        <v>0</v>
      </c>
      <c r="D114" s="280">
        <f t="shared" ref="D114:F114" si="39">+D115+D117+D119</f>
        <v>1786660133</v>
      </c>
      <c r="E114" s="280">
        <f t="shared" si="39"/>
        <v>0</v>
      </c>
      <c r="F114" s="280">
        <f t="shared" si="39"/>
        <v>1786660133</v>
      </c>
      <c r="G114" s="280">
        <f>+G115+G117+G119</f>
        <v>0</v>
      </c>
      <c r="H114" s="280">
        <f>+H115+H117+H119</f>
        <v>0</v>
      </c>
      <c r="I114" s="281" t="e">
        <f>+H114/G114</f>
        <v>#DIV/0!</v>
      </c>
    </row>
    <row r="115" spans="1:9" ht="12" customHeight="1" x14ac:dyDescent="0.35">
      <c r="A115" s="282" t="s">
        <v>20</v>
      </c>
      <c r="B115" s="303" t="s">
        <v>194</v>
      </c>
      <c r="C115" s="284"/>
      <c r="D115" s="284">
        <f>+'Beruházás 20'!H36</f>
        <v>1786660133</v>
      </c>
      <c r="E115" s="284"/>
      <c r="F115" s="280">
        <f t="shared" si="36"/>
        <v>1786660133</v>
      </c>
      <c r="G115" s="284"/>
      <c r="H115" s="284"/>
      <c r="I115" s="285" t="e">
        <f>+H115/G115</f>
        <v>#DIV/0!</v>
      </c>
    </row>
    <row r="116" spans="1:9" ht="12" hidden="1" customHeight="1" x14ac:dyDescent="0.35">
      <c r="A116" s="282" t="s">
        <v>22</v>
      </c>
      <c r="B116" s="303" t="s">
        <v>195</v>
      </c>
      <c r="C116" s="284"/>
      <c r="D116" s="284"/>
      <c r="E116" s="284"/>
      <c r="F116" s="280">
        <f t="shared" si="36"/>
        <v>0</v>
      </c>
      <c r="G116" s="284"/>
      <c r="H116" s="284"/>
      <c r="I116" s="284"/>
    </row>
    <row r="117" spans="1:9" ht="12" customHeight="1" x14ac:dyDescent="0.35">
      <c r="A117" s="282" t="s">
        <v>22</v>
      </c>
      <c r="B117" s="303" t="s">
        <v>196</v>
      </c>
      <c r="C117" s="284"/>
      <c r="D117" s="284"/>
      <c r="E117" s="284"/>
      <c r="F117" s="280">
        <f t="shared" si="36"/>
        <v>0</v>
      </c>
      <c r="G117" s="284"/>
      <c r="H117" s="284"/>
      <c r="I117" s="285" t="e">
        <f>+H117/G117</f>
        <v>#DIV/0!</v>
      </c>
    </row>
    <row r="118" spans="1:9" ht="12" hidden="1" customHeight="1" x14ac:dyDescent="0.35">
      <c r="A118" s="282" t="s">
        <v>26</v>
      </c>
      <c r="B118" s="303" t="s">
        <v>197</v>
      </c>
      <c r="C118" s="284"/>
      <c r="D118" s="284"/>
      <c r="E118" s="284"/>
      <c r="F118" s="280">
        <f t="shared" si="36"/>
        <v>0</v>
      </c>
      <c r="G118" s="284"/>
      <c r="H118" s="284"/>
      <c r="I118" s="284"/>
    </row>
    <row r="119" spans="1:9" ht="12" customHeight="1" x14ac:dyDescent="0.35">
      <c r="A119" s="282" t="s">
        <v>24</v>
      </c>
      <c r="B119" s="283" t="s">
        <v>198</v>
      </c>
      <c r="C119" s="284"/>
      <c r="D119" s="284"/>
      <c r="E119" s="284"/>
      <c r="F119" s="280">
        <f t="shared" si="36"/>
        <v>0</v>
      </c>
      <c r="G119" s="284"/>
      <c r="H119" s="284"/>
      <c r="I119" s="284"/>
    </row>
    <row r="120" spans="1:9" ht="12" hidden="1" customHeight="1" x14ac:dyDescent="0.35">
      <c r="A120" s="282" t="s">
        <v>30</v>
      </c>
      <c r="B120" s="283" t="s">
        <v>199</v>
      </c>
      <c r="C120" s="284"/>
      <c r="D120" s="284"/>
      <c r="E120" s="284"/>
      <c r="F120" s="280">
        <f t="shared" si="36"/>
        <v>0</v>
      </c>
      <c r="G120" s="284"/>
      <c r="H120" s="284"/>
      <c r="I120" s="284"/>
    </row>
    <row r="121" spans="1:9" ht="12" hidden="1" customHeight="1" x14ac:dyDescent="0.35">
      <c r="A121" s="282" t="s">
        <v>200</v>
      </c>
      <c r="B121" s="303" t="s">
        <v>201</v>
      </c>
      <c r="C121" s="284"/>
      <c r="D121" s="284"/>
      <c r="E121" s="284"/>
      <c r="F121" s="280">
        <f t="shared" si="36"/>
        <v>0</v>
      </c>
      <c r="G121" s="284">
        <f t="shared" ref="G121:I126" si="40">+D121+E121+F121</f>
        <v>0</v>
      </c>
      <c r="H121" s="284">
        <f t="shared" si="40"/>
        <v>0</v>
      </c>
      <c r="I121" s="284">
        <f t="shared" si="40"/>
        <v>0</v>
      </c>
    </row>
    <row r="122" spans="1:9" ht="12" hidden="1" customHeight="1" x14ac:dyDescent="0.35">
      <c r="A122" s="282" t="s">
        <v>202</v>
      </c>
      <c r="B122" s="303" t="s">
        <v>180</v>
      </c>
      <c r="C122" s="284"/>
      <c r="D122" s="284"/>
      <c r="E122" s="284"/>
      <c r="F122" s="280">
        <f t="shared" si="36"/>
        <v>0</v>
      </c>
      <c r="G122" s="284">
        <f t="shared" si="40"/>
        <v>0</v>
      </c>
      <c r="H122" s="284">
        <f t="shared" si="40"/>
        <v>0</v>
      </c>
      <c r="I122" s="284">
        <f t="shared" si="40"/>
        <v>0</v>
      </c>
    </row>
    <row r="123" spans="1:9" ht="12" hidden="1" customHeight="1" x14ac:dyDescent="0.35">
      <c r="A123" s="282" t="s">
        <v>203</v>
      </c>
      <c r="B123" s="303" t="s">
        <v>204</v>
      </c>
      <c r="C123" s="284"/>
      <c r="D123" s="284"/>
      <c r="E123" s="284"/>
      <c r="F123" s="280">
        <f t="shared" si="36"/>
        <v>0</v>
      </c>
      <c r="G123" s="284">
        <f t="shared" si="40"/>
        <v>0</v>
      </c>
      <c r="H123" s="284">
        <f t="shared" si="40"/>
        <v>0</v>
      </c>
      <c r="I123" s="284">
        <f t="shared" si="40"/>
        <v>0</v>
      </c>
    </row>
    <row r="124" spans="1:9" ht="12" hidden="1" customHeight="1" x14ac:dyDescent="0.35">
      <c r="A124" s="282" t="s">
        <v>205</v>
      </c>
      <c r="B124" s="303" t="s">
        <v>206</v>
      </c>
      <c r="C124" s="284"/>
      <c r="D124" s="284"/>
      <c r="E124" s="284"/>
      <c r="F124" s="280">
        <f t="shared" si="36"/>
        <v>0</v>
      </c>
      <c r="G124" s="284">
        <f t="shared" si="40"/>
        <v>0</v>
      </c>
      <c r="H124" s="284">
        <f t="shared" si="40"/>
        <v>0</v>
      </c>
      <c r="I124" s="284">
        <f t="shared" si="40"/>
        <v>0</v>
      </c>
    </row>
    <row r="125" spans="1:9" ht="12" hidden="1" customHeight="1" x14ac:dyDescent="0.35">
      <c r="A125" s="282" t="s">
        <v>207</v>
      </c>
      <c r="B125" s="303" t="s">
        <v>186</v>
      </c>
      <c r="C125" s="284"/>
      <c r="D125" s="284"/>
      <c r="E125" s="284"/>
      <c r="F125" s="280">
        <f t="shared" si="36"/>
        <v>0</v>
      </c>
      <c r="G125" s="284">
        <f t="shared" si="40"/>
        <v>0</v>
      </c>
      <c r="H125" s="284">
        <f t="shared" si="40"/>
        <v>0</v>
      </c>
      <c r="I125" s="284">
        <f t="shared" si="40"/>
        <v>0</v>
      </c>
    </row>
    <row r="126" spans="1:9" s="286" customFormat="1" ht="12" hidden="1" customHeight="1" x14ac:dyDescent="0.35">
      <c r="A126" s="282" t="s">
        <v>208</v>
      </c>
      <c r="B126" s="303" t="s">
        <v>209</v>
      </c>
      <c r="C126" s="284"/>
      <c r="D126" s="284"/>
      <c r="E126" s="284"/>
      <c r="F126" s="280">
        <f t="shared" si="36"/>
        <v>0</v>
      </c>
      <c r="G126" s="284">
        <f t="shared" si="40"/>
        <v>0</v>
      </c>
      <c r="H126" s="284">
        <f t="shared" si="40"/>
        <v>0</v>
      </c>
      <c r="I126" s="284">
        <f t="shared" si="40"/>
        <v>0</v>
      </c>
    </row>
    <row r="127" spans="1:9" ht="12" hidden="1" customHeight="1" x14ac:dyDescent="0.35">
      <c r="A127" s="282" t="s">
        <v>210</v>
      </c>
      <c r="B127" s="303" t="s">
        <v>211</v>
      </c>
      <c r="C127" s="284"/>
      <c r="D127" s="284"/>
      <c r="E127" s="284"/>
      <c r="F127" s="280">
        <f t="shared" si="36"/>
        <v>0</v>
      </c>
      <c r="G127" s="284"/>
      <c r="H127" s="284"/>
      <c r="I127" s="284"/>
    </row>
    <row r="128" spans="1:9" ht="12" customHeight="1" x14ac:dyDescent="0.35">
      <c r="A128" s="276" t="s">
        <v>32</v>
      </c>
      <c r="B128" s="279" t="s">
        <v>212</v>
      </c>
      <c r="C128" s="280">
        <f>+C129+C130</f>
        <v>0</v>
      </c>
      <c r="D128" s="280">
        <f t="shared" ref="D128:E128" si="41">+D129+D130</f>
        <v>0</v>
      </c>
      <c r="E128" s="280">
        <f t="shared" si="41"/>
        <v>0</v>
      </c>
      <c r="F128" s="280">
        <f>+F129+F130</f>
        <v>0</v>
      </c>
      <c r="G128" s="280">
        <f>+G129+G130</f>
        <v>0</v>
      </c>
      <c r="H128" s="280">
        <f>+H129+H130</f>
        <v>0</v>
      </c>
      <c r="I128" s="285">
        <v>0</v>
      </c>
    </row>
    <row r="129" spans="1:12" ht="12" customHeight="1" x14ac:dyDescent="0.35">
      <c r="A129" s="282" t="s">
        <v>34</v>
      </c>
      <c r="B129" s="303" t="s">
        <v>213</v>
      </c>
      <c r="C129" s="284"/>
      <c r="D129" s="284">
        <f>+'Tartalék 9'!G10</f>
        <v>0</v>
      </c>
      <c r="E129" s="284"/>
      <c r="F129" s="280">
        <f t="shared" si="36"/>
        <v>0</v>
      </c>
      <c r="G129" s="284">
        <f t="shared" ref="G129:H129" si="42">+D129+E129+F129</f>
        <v>0</v>
      </c>
      <c r="H129" s="284">
        <f t="shared" si="42"/>
        <v>0</v>
      </c>
      <c r="I129" s="285"/>
    </row>
    <row r="130" spans="1:12" ht="12" customHeight="1" x14ac:dyDescent="0.35">
      <c r="A130" s="282" t="s">
        <v>36</v>
      </c>
      <c r="B130" s="303" t="s">
        <v>214</v>
      </c>
      <c r="C130" s="284"/>
      <c r="D130" s="284">
        <f>+'Tartalék 9'!G6+'Tartalék 9'!G9+'Tartalék 9'!G11</f>
        <v>0</v>
      </c>
      <c r="E130" s="284"/>
      <c r="F130" s="280">
        <f t="shared" si="36"/>
        <v>0</v>
      </c>
      <c r="G130" s="284"/>
      <c r="H130" s="284"/>
      <c r="I130" s="285">
        <v>0</v>
      </c>
    </row>
    <row r="131" spans="1:12" ht="12" customHeight="1" x14ac:dyDescent="0.35">
      <c r="A131" s="276" t="s">
        <v>32</v>
      </c>
      <c r="B131" s="279" t="s">
        <v>609</v>
      </c>
      <c r="C131" s="280">
        <f>+C98+C114+C128</f>
        <v>732485723</v>
      </c>
      <c r="D131" s="280">
        <f t="shared" ref="D131:F131" si="43">+D98+D114+D128</f>
        <v>2572673368</v>
      </c>
      <c r="E131" s="280">
        <f t="shared" si="43"/>
        <v>0</v>
      </c>
      <c r="F131" s="280">
        <f t="shared" si="43"/>
        <v>3305159091</v>
      </c>
      <c r="G131" s="280">
        <f>+G98+G114+G128</f>
        <v>0</v>
      </c>
      <c r="H131" s="280">
        <f>+H98+H114+H128</f>
        <v>0</v>
      </c>
      <c r="I131" s="285" t="e">
        <f>+H131/G131</f>
        <v>#DIV/0!</v>
      </c>
    </row>
    <row r="132" spans="1:12" ht="12" customHeight="1" x14ac:dyDescent="0.35">
      <c r="A132" s="276" t="s">
        <v>215</v>
      </c>
      <c r="B132" s="279" t="s">
        <v>606</v>
      </c>
      <c r="C132" s="280">
        <f>+C133+C134+C135</f>
        <v>0</v>
      </c>
      <c r="D132" s="280">
        <f t="shared" ref="D132:F132" si="44">+D133+D134+D135</f>
        <v>0</v>
      </c>
      <c r="E132" s="280">
        <f t="shared" si="44"/>
        <v>0</v>
      </c>
      <c r="F132" s="280">
        <f t="shared" si="44"/>
        <v>0</v>
      </c>
      <c r="G132" s="280"/>
      <c r="H132" s="280">
        <f>+H133+H134+H135</f>
        <v>0</v>
      </c>
      <c r="I132" s="281"/>
    </row>
    <row r="133" spans="1:12" s="286" customFormat="1" ht="12" hidden="1" customHeight="1" x14ac:dyDescent="0.35">
      <c r="A133" s="282" t="s">
        <v>62</v>
      </c>
      <c r="B133" s="303" t="s">
        <v>365</v>
      </c>
      <c r="C133" s="284"/>
      <c r="D133" s="284"/>
      <c r="E133" s="284"/>
      <c r="F133" s="280">
        <f t="shared" si="36"/>
        <v>0</v>
      </c>
      <c r="G133" s="284">
        <f t="shared" ref="G133:H135" si="45">+D133+E133+F133</f>
        <v>0</v>
      </c>
      <c r="H133" s="284">
        <f t="shared" si="45"/>
        <v>0</v>
      </c>
      <c r="I133" s="281" t="e">
        <f t="shared" ref="I133:I141" si="46">+H133/G133</f>
        <v>#DIV/0!</v>
      </c>
    </row>
    <row r="134" spans="1:12" ht="15.75" hidden="1" customHeight="1" x14ac:dyDescent="0.35">
      <c r="A134" s="282" t="s">
        <v>64</v>
      </c>
      <c r="B134" s="303" t="s">
        <v>366</v>
      </c>
      <c r="C134" s="284"/>
      <c r="D134" s="284"/>
      <c r="E134" s="284"/>
      <c r="F134" s="280">
        <f t="shared" si="36"/>
        <v>0</v>
      </c>
      <c r="G134" s="284">
        <f t="shared" si="45"/>
        <v>0</v>
      </c>
      <c r="H134" s="284">
        <f t="shared" si="45"/>
        <v>0</v>
      </c>
      <c r="I134" s="281" t="e">
        <f t="shared" si="46"/>
        <v>#DIV/0!</v>
      </c>
      <c r="L134" s="100"/>
    </row>
    <row r="135" spans="1:12" ht="13.5" hidden="1" customHeight="1" x14ac:dyDescent="0.35">
      <c r="A135" s="282" t="s">
        <v>66</v>
      </c>
      <c r="B135" s="303" t="s">
        <v>367</v>
      </c>
      <c r="C135" s="284"/>
      <c r="D135" s="284"/>
      <c r="E135" s="284"/>
      <c r="F135" s="280">
        <f t="shared" si="36"/>
        <v>0</v>
      </c>
      <c r="G135" s="284">
        <f t="shared" si="45"/>
        <v>0</v>
      </c>
      <c r="H135" s="284">
        <f t="shared" si="45"/>
        <v>0</v>
      </c>
      <c r="I135" s="281" t="e">
        <f t="shared" si="46"/>
        <v>#DIV/0!</v>
      </c>
    </row>
    <row r="136" spans="1:12" ht="12" customHeight="1" x14ac:dyDescent="0.35">
      <c r="A136" s="276" t="s">
        <v>60</v>
      </c>
      <c r="B136" s="279" t="s">
        <v>610</v>
      </c>
      <c r="C136" s="280">
        <f>+C137+C138+C139+C140</f>
        <v>0</v>
      </c>
      <c r="D136" s="280">
        <f t="shared" ref="D136:F136" si="47">+D137+D138+D139+D140</f>
        <v>0</v>
      </c>
      <c r="E136" s="280">
        <f t="shared" si="47"/>
        <v>0</v>
      </c>
      <c r="F136" s="280">
        <f t="shared" si="47"/>
        <v>0</v>
      </c>
      <c r="G136" s="280">
        <f>+G137+G138+G139+G140</f>
        <v>0</v>
      </c>
      <c r="H136" s="280">
        <f>+H137+H138+H139+H140</f>
        <v>0</v>
      </c>
      <c r="I136" s="281"/>
    </row>
    <row r="137" spans="1:12" s="286" customFormat="1" ht="12" hidden="1" customHeight="1" x14ac:dyDescent="0.35">
      <c r="A137" s="282" t="s">
        <v>84</v>
      </c>
      <c r="B137" s="303" t="s">
        <v>222</v>
      </c>
      <c r="C137" s="284"/>
      <c r="D137" s="284"/>
      <c r="E137" s="284"/>
      <c r="F137" s="280">
        <f t="shared" si="36"/>
        <v>0</v>
      </c>
      <c r="G137" s="284">
        <f t="shared" ref="G137:H139" si="48">+D137+E137+F137</f>
        <v>0</v>
      </c>
      <c r="H137" s="284">
        <f t="shared" si="48"/>
        <v>0</v>
      </c>
      <c r="I137" s="281" t="e">
        <f t="shared" si="46"/>
        <v>#DIV/0!</v>
      </c>
    </row>
    <row r="138" spans="1:12" s="286" customFormat="1" ht="12" hidden="1" customHeight="1" x14ac:dyDescent="0.35">
      <c r="A138" s="282" t="s">
        <v>86</v>
      </c>
      <c r="B138" s="303" t="s">
        <v>223</v>
      </c>
      <c r="C138" s="284"/>
      <c r="D138" s="284"/>
      <c r="E138" s="284"/>
      <c r="F138" s="280">
        <f t="shared" si="36"/>
        <v>0</v>
      </c>
      <c r="G138" s="284">
        <f t="shared" si="48"/>
        <v>0</v>
      </c>
      <c r="H138" s="284">
        <f t="shared" si="48"/>
        <v>0</v>
      </c>
      <c r="I138" s="281" t="e">
        <f t="shared" si="46"/>
        <v>#DIV/0!</v>
      </c>
    </row>
    <row r="139" spans="1:12" s="286" customFormat="1" ht="12" hidden="1" customHeight="1" x14ac:dyDescent="0.35">
      <c r="A139" s="282" t="s">
        <v>88</v>
      </c>
      <c r="B139" s="303" t="s">
        <v>224</v>
      </c>
      <c r="C139" s="284"/>
      <c r="D139" s="284"/>
      <c r="E139" s="284"/>
      <c r="F139" s="280">
        <f t="shared" si="36"/>
        <v>0</v>
      </c>
      <c r="G139" s="284">
        <f t="shared" si="48"/>
        <v>0</v>
      </c>
      <c r="H139" s="284">
        <f t="shared" si="48"/>
        <v>0</v>
      </c>
      <c r="I139" s="281" t="e">
        <f t="shared" si="46"/>
        <v>#DIV/0!</v>
      </c>
    </row>
    <row r="140" spans="1:12" s="286" customFormat="1" ht="12" hidden="1" customHeight="1" x14ac:dyDescent="0.35">
      <c r="A140" s="282" t="s">
        <v>90</v>
      </c>
      <c r="B140" s="303" t="s">
        <v>225</v>
      </c>
      <c r="C140" s="284"/>
      <c r="D140" s="284"/>
      <c r="E140" s="284"/>
      <c r="F140" s="280">
        <f t="shared" si="36"/>
        <v>0</v>
      </c>
      <c r="G140" s="284">
        <f>+D140+E140+F140</f>
        <v>0</v>
      </c>
      <c r="H140" s="284">
        <f>+E140+F140+G140</f>
        <v>0</v>
      </c>
      <c r="I140" s="281" t="e">
        <f t="shared" si="46"/>
        <v>#DIV/0!</v>
      </c>
    </row>
    <row r="141" spans="1:12" s="286" customFormat="1" ht="12" customHeight="1" x14ac:dyDescent="0.35">
      <c r="A141" s="276" t="s">
        <v>82</v>
      </c>
      <c r="B141" s="279" t="s">
        <v>611</v>
      </c>
      <c r="C141" s="280">
        <f>+C142+C143+C144+C145</f>
        <v>925792078</v>
      </c>
      <c r="D141" s="280">
        <f t="shared" ref="D141:F141" si="49">+D142+D143+D144+D145</f>
        <v>10159922</v>
      </c>
      <c r="E141" s="280">
        <f t="shared" si="49"/>
        <v>0</v>
      </c>
      <c r="F141" s="280">
        <f t="shared" si="49"/>
        <v>935952000</v>
      </c>
      <c r="G141" s="280">
        <f>+G142+G143+G144+G145</f>
        <v>0</v>
      </c>
      <c r="H141" s="280">
        <f>+H142+H143+H144+H145</f>
        <v>0</v>
      </c>
      <c r="I141" s="281" t="e">
        <f t="shared" si="46"/>
        <v>#DIV/0!</v>
      </c>
    </row>
    <row r="142" spans="1:12" s="286" customFormat="1" ht="12" customHeight="1" x14ac:dyDescent="0.35">
      <c r="A142" s="282" t="s">
        <v>96</v>
      </c>
      <c r="B142" s="303" t="s">
        <v>631</v>
      </c>
      <c r="C142" s="284">
        <f>+'Int.összesen 3'!C79</f>
        <v>892758475</v>
      </c>
      <c r="D142" s="284">
        <f>+'Int.összesen 3'!D79</f>
        <v>8999846</v>
      </c>
      <c r="E142" s="284">
        <f>+'Int.összesen 3'!E79</f>
        <v>0</v>
      </c>
      <c r="F142" s="280">
        <f t="shared" si="36"/>
        <v>901758321</v>
      </c>
      <c r="G142" s="284"/>
      <c r="H142" s="284"/>
      <c r="I142" s="285" t="e">
        <f>+H142/G142</f>
        <v>#DIV/0!</v>
      </c>
    </row>
    <row r="143" spans="1:12" ht="12.75" customHeight="1" x14ac:dyDescent="0.35">
      <c r="A143" s="282" t="s">
        <v>98</v>
      </c>
      <c r="B143" s="303" t="s">
        <v>231</v>
      </c>
      <c r="C143" s="284"/>
      <c r="D143" s="284">
        <v>1160076</v>
      </c>
      <c r="E143" s="284"/>
      <c r="F143" s="280">
        <f t="shared" si="36"/>
        <v>1160076</v>
      </c>
      <c r="G143" s="284"/>
      <c r="H143" s="284"/>
      <c r="I143" s="285" t="e">
        <f>+H143/G143</f>
        <v>#DIV/0!</v>
      </c>
    </row>
    <row r="144" spans="1:12" ht="12" customHeight="1" x14ac:dyDescent="0.35">
      <c r="A144" s="282" t="s">
        <v>100</v>
      </c>
      <c r="B144" s="303" t="s">
        <v>229</v>
      </c>
      <c r="C144" s="284">
        <v>33033603</v>
      </c>
      <c r="D144" s="284"/>
      <c r="E144" s="284"/>
      <c r="F144" s="280">
        <f t="shared" si="36"/>
        <v>33033603</v>
      </c>
      <c r="G144" s="284"/>
      <c r="H144" s="284"/>
      <c r="I144" s="285" t="e">
        <f>+H144/G144</f>
        <v>#DIV/0!</v>
      </c>
    </row>
    <row r="145" spans="1:14" ht="12.75" hidden="1" customHeight="1" x14ac:dyDescent="0.35">
      <c r="A145" s="282" t="s">
        <v>102</v>
      </c>
      <c r="B145" s="303" t="s">
        <v>231</v>
      </c>
      <c r="C145" s="284"/>
      <c r="D145" s="284"/>
      <c r="E145" s="284"/>
      <c r="F145" s="280">
        <f t="shared" si="36"/>
        <v>0</v>
      </c>
      <c r="G145" s="284">
        <f t="shared" ref="G145:I145" si="50">+D145+E145+F145</f>
        <v>0</v>
      </c>
      <c r="H145" s="284">
        <f t="shared" si="50"/>
        <v>0</v>
      </c>
      <c r="I145" s="284">
        <f t="shared" si="50"/>
        <v>0</v>
      </c>
    </row>
    <row r="146" spans="1:14" x14ac:dyDescent="0.35">
      <c r="A146" s="276" t="s">
        <v>226</v>
      </c>
      <c r="B146" s="279" t="s">
        <v>612</v>
      </c>
      <c r="C146" s="305">
        <f>+C147+C148+C149+C150</f>
        <v>0</v>
      </c>
      <c r="D146" s="305">
        <f t="shared" ref="D146:F146" si="51">+D147+D148+D149+D150</f>
        <v>0</v>
      </c>
      <c r="E146" s="305">
        <f t="shared" si="51"/>
        <v>0</v>
      </c>
      <c r="F146" s="305">
        <f t="shared" si="51"/>
        <v>0</v>
      </c>
      <c r="G146" s="305">
        <f>+G147+G148+G149+G150</f>
        <v>0</v>
      </c>
      <c r="H146" s="305">
        <f>+H147+H148+H149+H150</f>
        <v>0</v>
      </c>
      <c r="I146" s="305">
        <f>+I147+I148+I149+I150</f>
        <v>0</v>
      </c>
    </row>
    <row r="147" spans="1:14" ht="12" hidden="1" customHeight="1" x14ac:dyDescent="0.35">
      <c r="A147" s="282" t="s">
        <v>106</v>
      </c>
      <c r="B147" s="303" t="s">
        <v>368</v>
      </c>
      <c r="C147" s="284"/>
      <c r="D147" s="284"/>
      <c r="E147" s="284"/>
      <c r="F147" s="280">
        <f t="shared" si="36"/>
        <v>0</v>
      </c>
      <c r="G147" s="284">
        <f t="shared" ref="G147:I150" si="52">+D147+E147+F147</f>
        <v>0</v>
      </c>
      <c r="H147" s="284">
        <f t="shared" si="52"/>
        <v>0</v>
      </c>
      <c r="I147" s="284">
        <f t="shared" si="52"/>
        <v>0</v>
      </c>
    </row>
    <row r="148" spans="1:14" ht="14.25" hidden="1" customHeight="1" x14ac:dyDescent="0.35">
      <c r="A148" s="282" t="s">
        <v>108</v>
      </c>
      <c r="B148" s="303" t="s">
        <v>369</v>
      </c>
      <c r="C148" s="284"/>
      <c r="D148" s="284"/>
      <c r="E148" s="284"/>
      <c r="F148" s="280">
        <f t="shared" si="36"/>
        <v>0</v>
      </c>
      <c r="G148" s="284">
        <f t="shared" si="52"/>
        <v>0</v>
      </c>
      <c r="H148" s="284">
        <f t="shared" si="52"/>
        <v>0</v>
      </c>
      <c r="I148" s="284">
        <f t="shared" si="52"/>
        <v>0</v>
      </c>
    </row>
    <row r="149" spans="1:14" hidden="1" x14ac:dyDescent="0.35">
      <c r="A149" s="282" t="s">
        <v>110</v>
      </c>
      <c r="B149" s="303" t="s">
        <v>370</v>
      </c>
      <c r="C149" s="284"/>
      <c r="D149" s="284"/>
      <c r="E149" s="284"/>
      <c r="F149" s="280">
        <f t="shared" si="36"/>
        <v>0</v>
      </c>
      <c r="G149" s="284">
        <f t="shared" si="52"/>
        <v>0</v>
      </c>
      <c r="H149" s="284">
        <f t="shared" si="52"/>
        <v>0</v>
      </c>
      <c r="I149" s="284">
        <f t="shared" si="52"/>
        <v>0</v>
      </c>
    </row>
    <row r="150" spans="1:14" hidden="1" x14ac:dyDescent="0.35">
      <c r="A150" s="282" t="s">
        <v>112</v>
      </c>
      <c r="B150" s="303" t="s">
        <v>371</v>
      </c>
      <c r="C150" s="284"/>
      <c r="D150" s="284"/>
      <c r="E150" s="284"/>
      <c r="F150" s="280">
        <f t="shared" si="36"/>
        <v>0</v>
      </c>
      <c r="G150" s="284">
        <f t="shared" si="52"/>
        <v>0</v>
      </c>
      <c r="H150" s="284">
        <f t="shared" si="52"/>
        <v>0</v>
      </c>
      <c r="I150" s="284">
        <f t="shared" si="52"/>
        <v>0</v>
      </c>
    </row>
    <row r="151" spans="1:14" x14ac:dyDescent="0.35">
      <c r="A151" s="276" t="s">
        <v>104</v>
      </c>
      <c r="B151" s="279" t="s">
        <v>613</v>
      </c>
      <c r="C151" s="306">
        <f>+C132+C136+C141+C146</f>
        <v>925792078</v>
      </c>
      <c r="D151" s="306">
        <f t="shared" ref="D151:F151" si="53">+D132+D136+D141+D146</f>
        <v>10159922</v>
      </c>
      <c r="E151" s="306">
        <f t="shared" si="53"/>
        <v>0</v>
      </c>
      <c r="F151" s="306">
        <f t="shared" si="53"/>
        <v>935952000</v>
      </c>
      <c r="G151" s="306">
        <f>+G132+G136+G141+G146</f>
        <v>0</v>
      </c>
      <c r="H151" s="306">
        <f>+H132+H136+H141+H146</f>
        <v>0</v>
      </c>
      <c r="I151" s="307" t="e">
        <f>+H151/G151</f>
        <v>#DIV/0!</v>
      </c>
    </row>
    <row r="152" spans="1:14" x14ac:dyDescent="0.35">
      <c r="A152" s="277" t="s">
        <v>114</v>
      </c>
      <c r="B152" s="289" t="s">
        <v>614</v>
      </c>
      <c r="C152" s="306">
        <f>+C131+C151</f>
        <v>1658277801</v>
      </c>
      <c r="D152" s="306">
        <f t="shared" ref="D152:F152" si="54">+D131+D151</f>
        <v>2582833290</v>
      </c>
      <c r="E152" s="306">
        <f t="shared" si="54"/>
        <v>0</v>
      </c>
      <c r="F152" s="306">
        <f t="shared" si="54"/>
        <v>4241111091</v>
      </c>
      <c r="G152" s="306">
        <f>+G131+G151</f>
        <v>0</v>
      </c>
      <c r="H152" s="306">
        <f>+H131+H151</f>
        <v>0</v>
      </c>
      <c r="I152" s="281" t="e">
        <f>+H152/G152</f>
        <v>#DIV/0!</v>
      </c>
    </row>
    <row r="153" spans="1:14" x14ac:dyDescent="0.35">
      <c r="N153" s="335"/>
    </row>
    <row r="154" spans="1:14" s="49" customFormat="1" ht="15" hidden="1" customHeight="1" thickBot="1" x14ac:dyDescent="0.4">
      <c r="A154" s="308" t="s">
        <v>531</v>
      </c>
      <c r="B154" s="309"/>
      <c r="C154" s="665">
        <v>26</v>
      </c>
      <c r="D154" s="666"/>
      <c r="E154" s="666"/>
      <c r="F154" s="667"/>
    </row>
    <row r="155" spans="1:14" s="49" customFormat="1" ht="14.25" hidden="1" customHeight="1" thickBot="1" x14ac:dyDescent="0.4">
      <c r="A155" s="308" t="s">
        <v>532</v>
      </c>
      <c r="B155" s="309"/>
      <c r="C155" s="654">
        <v>0</v>
      </c>
      <c r="D155" s="655"/>
      <c r="E155" s="655"/>
      <c r="F155" s="656"/>
    </row>
    <row r="156" spans="1:14" x14ac:dyDescent="0.35">
      <c r="F156" s="310">
        <f>F89-F152</f>
        <v>0</v>
      </c>
      <c r="G156" s="310">
        <f>+G89-G152</f>
        <v>0</v>
      </c>
      <c r="N156" s="335"/>
    </row>
  </sheetData>
  <mergeCells count="25">
    <mergeCell ref="K112:M112"/>
    <mergeCell ref="K25:N25"/>
    <mergeCell ref="K43:M43"/>
    <mergeCell ref="A1:I1"/>
    <mergeCell ref="F2:I2"/>
    <mergeCell ref="K51:M52"/>
    <mergeCell ref="F92:I92"/>
    <mergeCell ref="C5:F6"/>
    <mergeCell ref="A9:G9"/>
    <mergeCell ref="A3:A4"/>
    <mergeCell ref="B3:I4"/>
    <mergeCell ref="A5:A6"/>
    <mergeCell ref="B5:B6"/>
    <mergeCell ref="G5:G6"/>
    <mergeCell ref="H5:H6"/>
    <mergeCell ref="I5:I6"/>
    <mergeCell ref="C155:F155"/>
    <mergeCell ref="A93:A94"/>
    <mergeCell ref="B93:B94"/>
    <mergeCell ref="C93:F94"/>
    <mergeCell ref="A97:I97"/>
    <mergeCell ref="G93:G94"/>
    <mergeCell ref="H93:H94"/>
    <mergeCell ref="I93:I94"/>
    <mergeCell ref="C154:F154"/>
  </mergeCells>
  <printOptions horizontalCentered="1"/>
  <pageMargins left="0.59055118110236227" right="0.23622047244094491" top="0.74803149606299213" bottom="0.74803149606299213" header="0.31496062992125984" footer="0.31496062992125984"/>
  <pageSetup paperSize="9" scale="85" orientation="portrait" r:id="rId1"/>
  <rowBreaks count="1" manualBreakCount="1">
    <brk id="90" max="8" man="1"/>
  </rowBreaks>
  <ignoredErrors>
    <ignoredError sqref="F47 F58:F59" unlockedFormula="1"/>
    <ignoredError sqref="F6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N165"/>
  <sheetViews>
    <sheetView view="pageBreakPreview" topLeftCell="A92" zoomScale="60" zoomScaleNormal="100" workbookViewId="0">
      <selection activeCell="B161" sqref="B161"/>
    </sheetView>
  </sheetViews>
  <sheetFormatPr defaultRowHeight="10.5" x14ac:dyDescent="0.35"/>
  <cols>
    <col min="1" max="1" width="7.81640625" style="103" customWidth="1"/>
    <col min="2" max="2" width="47.26953125" style="104" customWidth="1"/>
    <col min="3" max="3" width="10.54296875" style="105" customWidth="1"/>
    <col min="4" max="4" width="12.453125" style="105" customWidth="1"/>
    <col min="5" max="5" width="12" style="105" customWidth="1"/>
    <col min="6" max="6" width="11.81640625" style="105" customWidth="1"/>
    <col min="7" max="7" width="11.26953125" style="105" hidden="1" customWidth="1"/>
    <col min="8" max="9" width="10.7265625" style="105" hidden="1" customWidth="1"/>
    <col min="10" max="12" width="0" style="96" hidden="1" customWidth="1"/>
    <col min="13" max="14" width="9.1796875" style="96" hidden="1" customWidth="1"/>
    <col min="15" max="17" width="0" style="96" hidden="1" customWidth="1"/>
    <col min="18" max="257" width="9.1796875" style="96"/>
    <col min="258" max="258" width="12.7265625" style="96" customWidth="1"/>
    <col min="259" max="259" width="50.81640625" style="96" customWidth="1"/>
    <col min="260" max="262" width="13.54296875" style="96" customWidth="1"/>
    <col min="263" max="513" width="9.1796875" style="96"/>
    <col min="514" max="514" width="12.7265625" style="96" customWidth="1"/>
    <col min="515" max="515" width="50.81640625" style="96" customWidth="1"/>
    <col min="516" max="518" width="13.54296875" style="96" customWidth="1"/>
    <col min="519" max="769" width="9.1796875" style="96"/>
    <col min="770" max="770" width="12.7265625" style="96" customWidth="1"/>
    <col min="771" max="771" width="50.81640625" style="96" customWidth="1"/>
    <col min="772" max="774" width="13.54296875" style="96" customWidth="1"/>
    <col min="775" max="1025" width="9.1796875" style="96"/>
    <col min="1026" max="1026" width="12.7265625" style="96" customWidth="1"/>
    <col min="1027" max="1027" width="50.81640625" style="96" customWidth="1"/>
    <col min="1028" max="1030" width="13.54296875" style="96" customWidth="1"/>
    <col min="1031" max="1281" width="9.1796875" style="96"/>
    <col min="1282" max="1282" width="12.7265625" style="96" customWidth="1"/>
    <col min="1283" max="1283" width="50.81640625" style="96" customWidth="1"/>
    <col min="1284" max="1286" width="13.54296875" style="96" customWidth="1"/>
    <col min="1287" max="1537" width="9.1796875" style="96"/>
    <col min="1538" max="1538" width="12.7265625" style="96" customWidth="1"/>
    <col min="1539" max="1539" width="50.81640625" style="96" customWidth="1"/>
    <col min="1540" max="1542" width="13.54296875" style="96" customWidth="1"/>
    <col min="1543" max="1793" width="9.1796875" style="96"/>
    <col min="1794" max="1794" width="12.7265625" style="96" customWidth="1"/>
    <col min="1795" max="1795" width="50.81640625" style="96" customWidth="1"/>
    <col min="1796" max="1798" width="13.54296875" style="96" customWidth="1"/>
    <col min="1799" max="2049" width="9.1796875" style="96"/>
    <col min="2050" max="2050" width="12.7265625" style="96" customWidth="1"/>
    <col min="2051" max="2051" width="50.81640625" style="96" customWidth="1"/>
    <col min="2052" max="2054" width="13.54296875" style="96" customWidth="1"/>
    <col min="2055" max="2305" width="9.1796875" style="96"/>
    <col min="2306" max="2306" width="12.7265625" style="96" customWidth="1"/>
    <col min="2307" max="2307" width="50.81640625" style="96" customWidth="1"/>
    <col min="2308" max="2310" width="13.54296875" style="96" customWidth="1"/>
    <col min="2311" max="2561" width="9.1796875" style="96"/>
    <col min="2562" max="2562" width="12.7265625" style="96" customWidth="1"/>
    <col min="2563" max="2563" width="50.81640625" style="96" customWidth="1"/>
    <col min="2564" max="2566" width="13.54296875" style="96" customWidth="1"/>
    <col min="2567" max="2817" width="9.1796875" style="96"/>
    <col min="2818" max="2818" width="12.7265625" style="96" customWidth="1"/>
    <col min="2819" max="2819" width="50.81640625" style="96" customWidth="1"/>
    <col min="2820" max="2822" width="13.54296875" style="96" customWidth="1"/>
    <col min="2823" max="3073" width="9.1796875" style="96"/>
    <col min="3074" max="3074" width="12.7265625" style="96" customWidth="1"/>
    <col min="3075" max="3075" width="50.81640625" style="96" customWidth="1"/>
    <col min="3076" max="3078" width="13.54296875" style="96" customWidth="1"/>
    <col min="3079" max="3329" width="9.1796875" style="96"/>
    <col min="3330" max="3330" width="12.7265625" style="96" customWidth="1"/>
    <col min="3331" max="3331" width="50.81640625" style="96" customWidth="1"/>
    <col min="3332" max="3334" width="13.54296875" style="96" customWidth="1"/>
    <col min="3335" max="3585" width="9.1796875" style="96"/>
    <col min="3586" max="3586" width="12.7265625" style="96" customWidth="1"/>
    <col min="3587" max="3587" width="50.81640625" style="96" customWidth="1"/>
    <col min="3588" max="3590" width="13.54296875" style="96" customWidth="1"/>
    <col min="3591" max="3841" width="9.1796875" style="96"/>
    <col min="3842" max="3842" width="12.7265625" style="96" customWidth="1"/>
    <col min="3843" max="3843" width="50.81640625" style="96" customWidth="1"/>
    <col min="3844" max="3846" width="13.54296875" style="96" customWidth="1"/>
    <col min="3847" max="4097" width="9.1796875" style="96"/>
    <col min="4098" max="4098" width="12.7265625" style="96" customWidth="1"/>
    <col min="4099" max="4099" width="50.81640625" style="96" customWidth="1"/>
    <col min="4100" max="4102" width="13.54296875" style="96" customWidth="1"/>
    <col min="4103" max="4353" width="9.1796875" style="96"/>
    <col min="4354" max="4354" width="12.7265625" style="96" customWidth="1"/>
    <col min="4355" max="4355" width="50.81640625" style="96" customWidth="1"/>
    <col min="4356" max="4358" width="13.54296875" style="96" customWidth="1"/>
    <col min="4359" max="4609" width="9.1796875" style="96"/>
    <col min="4610" max="4610" width="12.7265625" style="96" customWidth="1"/>
    <col min="4611" max="4611" width="50.81640625" style="96" customWidth="1"/>
    <col min="4612" max="4614" width="13.54296875" style="96" customWidth="1"/>
    <col min="4615" max="4865" width="9.1796875" style="96"/>
    <col min="4866" max="4866" width="12.7265625" style="96" customWidth="1"/>
    <col min="4867" max="4867" width="50.81640625" style="96" customWidth="1"/>
    <col min="4868" max="4870" width="13.54296875" style="96" customWidth="1"/>
    <col min="4871" max="5121" width="9.1796875" style="96"/>
    <col min="5122" max="5122" width="12.7265625" style="96" customWidth="1"/>
    <col min="5123" max="5123" width="50.81640625" style="96" customWidth="1"/>
    <col min="5124" max="5126" width="13.54296875" style="96" customWidth="1"/>
    <col min="5127" max="5377" width="9.1796875" style="96"/>
    <col min="5378" max="5378" width="12.7265625" style="96" customWidth="1"/>
    <col min="5379" max="5379" width="50.81640625" style="96" customWidth="1"/>
    <col min="5380" max="5382" width="13.54296875" style="96" customWidth="1"/>
    <col min="5383" max="5633" width="9.1796875" style="96"/>
    <col min="5634" max="5634" width="12.7265625" style="96" customWidth="1"/>
    <col min="5635" max="5635" width="50.81640625" style="96" customWidth="1"/>
    <col min="5636" max="5638" width="13.54296875" style="96" customWidth="1"/>
    <col min="5639" max="5889" width="9.1796875" style="96"/>
    <col min="5890" max="5890" width="12.7265625" style="96" customWidth="1"/>
    <col min="5891" max="5891" width="50.81640625" style="96" customWidth="1"/>
    <col min="5892" max="5894" width="13.54296875" style="96" customWidth="1"/>
    <col min="5895" max="6145" width="9.1796875" style="96"/>
    <col min="6146" max="6146" width="12.7265625" style="96" customWidth="1"/>
    <col min="6147" max="6147" width="50.81640625" style="96" customWidth="1"/>
    <col min="6148" max="6150" width="13.54296875" style="96" customWidth="1"/>
    <col min="6151" max="6401" width="9.1796875" style="96"/>
    <col min="6402" max="6402" width="12.7265625" style="96" customWidth="1"/>
    <col min="6403" max="6403" width="50.81640625" style="96" customWidth="1"/>
    <col min="6404" max="6406" width="13.54296875" style="96" customWidth="1"/>
    <col min="6407" max="6657" width="9.1796875" style="96"/>
    <col min="6658" max="6658" width="12.7265625" style="96" customWidth="1"/>
    <col min="6659" max="6659" width="50.81640625" style="96" customWidth="1"/>
    <col min="6660" max="6662" width="13.54296875" style="96" customWidth="1"/>
    <col min="6663" max="6913" width="9.1796875" style="96"/>
    <col min="6914" max="6914" width="12.7265625" style="96" customWidth="1"/>
    <col min="6915" max="6915" width="50.81640625" style="96" customWidth="1"/>
    <col min="6916" max="6918" width="13.54296875" style="96" customWidth="1"/>
    <col min="6919" max="7169" width="9.1796875" style="96"/>
    <col min="7170" max="7170" width="12.7265625" style="96" customWidth="1"/>
    <col min="7171" max="7171" width="50.81640625" style="96" customWidth="1"/>
    <col min="7172" max="7174" width="13.54296875" style="96" customWidth="1"/>
    <col min="7175" max="7425" width="9.1796875" style="96"/>
    <col min="7426" max="7426" width="12.7265625" style="96" customWidth="1"/>
    <col min="7427" max="7427" width="50.81640625" style="96" customWidth="1"/>
    <col min="7428" max="7430" width="13.54296875" style="96" customWidth="1"/>
    <col min="7431" max="7681" width="9.1796875" style="96"/>
    <col min="7682" max="7682" width="12.7265625" style="96" customWidth="1"/>
    <col min="7683" max="7683" width="50.81640625" style="96" customWidth="1"/>
    <col min="7684" max="7686" width="13.54296875" style="96" customWidth="1"/>
    <col min="7687" max="7937" width="9.1796875" style="96"/>
    <col min="7938" max="7938" width="12.7265625" style="96" customWidth="1"/>
    <col min="7939" max="7939" width="50.81640625" style="96" customWidth="1"/>
    <col min="7940" max="7942" width="13.54296875" style="96" customWidth="1"/>
    <col min="7943" max="8193" width="9.1796875" style="96"/>
    <col min="8194" max="8194" width="12.7265625" style="96" customWidth="1"/>
    <col min="8195" max="8195" width="50.81640625" style="96" customWidth="1"/>
    <col min="8196" max="8198" width="13.54296875" style="96" customWidth="1"/>
    <col min="8199" max="8449" width="9.1796875" style="96"/>
    <col min="8450" max="8450" width="12.7265625" style="96" customWidth="1"/>
    <col min="8451" max="8451" width="50.81640625" style="96" customWidth="1"/>
    <col min="8452" max="8454" width="13.54296875" style="96" customWidth="1"/>
    <col min="8455" max="8705" width="9.1796875" style="96"/>
    <col min="8706" max="8706" width="12.7265625" style="96" customWidth="1"/>
    <col min="8707" max="8707" width="50.81640625" style="96" customWidth="1"/>
    <col min="8708" max="8710" width="13.54296875" style="96" customWidth="1"/>
    <col min="8711" max="8961" width="9.1796875" style="96"/>
    <col min="8962" max="8962" width="12.7265625" style="96" customWidth="1"/>
    <col min="8963" max="8963" width="50.81640625" style="96" customWidth="1"/>
    <col min="8964" max="8966" width="13.54296875" style="96" customWidth="1"/>
    <col min="8967" max="9217" width="9.1796875" style="96"/>
    <col min="9218" max="9218" width="12.7265625" style="96" customWidth="1"/>
    <col min="9219" max="9219" width="50.81640625" style="96" customWidth="1"/>
    <col min="9220" max="9222" width="13.54296875" style="96" customWidth="1"/>
    <col min="9223" max="9473" width="9.1796875" style="96"/>
    <col min="9474" max="9474" width="12.7265625" style="96" customWidth="1"/>
    <col min="9475" max="9475" width="50.81640625" style="96" customWidth="1"/>
    <col min="9476" max="9478" width="13.54296875" style="96" customWidth="1"/>
    <col min="9479" max="9729" width="9.1796875" style="96"/>
    <col min="9730" max="9730" width="12.7265625" style="96" customWidth="1"/>
    <col min="9731" max="9731" width="50.81640625" style="96" customWidth="1"/>
    <col min="9732" max="9734" width="13.54296875" style="96" customWidth="1"/>
    <col min="9735" max="9985" width="9.1796875" style="96"/>
    <col min="9986" max="9986" width="12.7265625" style="96" customWidth="1"/>
    <col min="9987" max="9987" width="50.81640625" style="96" customWidth="1"/>
    <col min="9988" max="9990" width="13.54296875" style="96" customWidth="1"/>
    <col min="9991" max="10241" width="9.1796875" style="96"/>
    <col min="10242" max="10242" width="12.7265625" style="96" customWidth="1"/>
    <col min="10243" max="10243" width="50.81640625" style="96" customWidth="1"/>
    <col min="10244" max="10246" width="13.54296875" style="96" customWidth="1"/>
    <col min="10247" max="10497" width="9.1796875" style="96"/>
    <col min="10498" max="10498" width="12.7265625" style="96" customWidth="1"/>
    <col min="10499" max="10499" width="50.81640625" style="96" customWidth="1"/>
    <col min="10500" max="10502" width="13.54296875" style="96" customWidth="1"/>
    <col min="10503" max="10753" width="9.1796875" style="96"/>
    <col min="10754" max="10754" width="12.7265625" style="96" customWidth="1"/>
    <col min="10755" max="10755" width="50.81640625" style="96" customWidth="1"/>
    <col min="10756" max="10758" width="13.54296875" style="96" customWidth="1"/>
    <col min="10759" max="11009" width="9.1796875" style="96"/>
    <col min="11010" max="11010" width="12.7265625" style="96" customWidth="1"/>
    <col min="11011" max="11011" width="50.81640625" style="96" customWidth="1"/>
    <col min="11012" max="11014" width="13.54296875" style="96" customWidth="1"/>
    <col min="11015" max="11265" width="9.1796875" style="96"/>
    <col min="11266" max="11266" width="12.7265625" style="96" customWidth="1"/>
    <col min="11267" max="11267" width="50.81640625" style="96" customWidth="1"/>
    <col min="11268" max="11270" width="13.54296875" style="96" customWidth="1"/>
    <col min="11271" max="11521" width="9.1796875" style="96"/>
    <col min="11522" max="11522" width="12.7265625" style="96" customWidth="1"/>
    <col min="11523" max="11523" width="50.81640625" style="96" customWidth="1"/>
    <col min="11524" max="11526" width="13.54296875" style="96" customWidth="1"/>
    <col min="11527" max="11777" width="9.1796875" style="96"/>
    <col min="11778" max="11778" width="12.7265625" style="96" customWidth="1"/>
    <col min="11779" max="11779" width="50.81640625" style="96" customWidth="1"/>
    <col min="11780" max="11782" width="13.54296875" style="96" customWidth="1"/>
    <col min="11783" max="12033" width="9.1796875" style="96"/>
    <col min="12034" max="12034" width="12.7265625" style="96" customWidth="1"/>
    <col min="12035" max="12035" width="50.81640625" style="96" customWidth="1"/>
    <col min="12036" max="12038" width="13.54296875" style="96" customWidth="1"/>
    <col min="12039" max="12289" width="9.1796875" style="96"/>
    <col min="12290" max="12290" width="12.7265625" style="96" customWidth="1"/>
    <col min="12291" max="12291" width="50.81640625" style="96" customWidth="1"/>
    <col min="12292" max="12294" width="13.54296875" style="96" customWidth="1"/>
    <col min="12295" max="12545" width="9.1796875" style="96"/>
    <col min="12546" max="12546" width="12.7265625" style="96" customWidth="1"/>
    <col min="12547" max="12547" width="50.81640625" style="96" customWidth="1"/>
    <col min="12548" max="12550" width="13.54296875" style="96" customWidth="1"/>
    <col min="12551" max="12801" width="9.1796875" style="96"/>
    <col min="12802" max="12802" width="12.7265625" style="96" customWidth="1"/>
    <col min="12803" max="12803" width="50.81640625" style="96" customWidth="1"/>
    <col min="12804" max="12806" width="13.54296875" style="96" customWidth="1"/>
    <col min="12807" max="13057" width="9.1796875" style="96"/>
    <col min="13058" max="13058" width="12.7265625" style="96" customWidth="1"/>
    <col min="13059" max="13059" width="50.81640625" style="96" customWidth="1"/>
    <col min="13060" max="13062" width="13.54296875" style="96" customWidth="1"/>
    <col min="13063" max="13313" width="9.1796875" style="96"/>
    <col min="13314" max="13314" width="12.7265625" style="96" customWidth="1"/>
    <col min="13315" max="13315" width="50.81640625" style="96" customWidth="1"/>
    <col min="13316" max="13318" width="13.54296875" style="96" customWidth="1"/>
    <col min="13319" max="13569" width="9.1796875" style="96"/>
    <col min="13570" max="13570" width="12.7265625" style="96" customWidth="1"/>
    <col min="13571" max="13571" width="50.81640625" style="96" customWidth="1"/>
    <col min="13572" max="13574" width="13.54296875" style="96" customWidth="1"/>
    <col min="13575" max="13825" width="9.1796875" style="96"/>
    <col min="13826" max="13826" width="12.7265625" style="96" customWidth="1"/>
    <col min="13827" max="13827" width="50.81640625" style="96" customWidth="1"/>
    <col min="13828" max="13830" width="13.54296875" style="96" customWidth="1"/>
    <col min="13831" max="14081" width="9.1796875" style="96"/>
    <col min="14082" max="14082" width="12.7265625" style="96" customWidth="1"/>
    <col min="14083" max="14083" width="50.81640625" style="96" customWidth="1"/>
    <col min="14084" max="14086" width="13.54296875" style="96" customWidth="1"/>
    <col min="14087" max="14337" width="9.1796875" style="96"/>
    <col min="14338" max="14338" width="12.7265625" style="96" customWidth="1"/>
    <col min="14339" max="14339" width="50.81640625" style="96" customWidth="1"/>
    <col min="14340" max="14342" width="13.54296875" style="96" customWidth="1"/>
    <col min="14343" max="14593" width="9.1796875" style="96"/>
    <col min="14594" max="14594" width="12.7265625" style="96" customWidth="1"/>
    <col min="14595" max="14595" width="50.81640625" style="96" customWidth="1"/>
    <col min="14596" max="14598" width="13.54296875" style="96" customWidth="1"/>
    <col min="14599" max="14849" width="9.1796875" style="96"/>
    <col min="14850" max="14850" width="12.7265625" style="96" customWidth="1"/>
    <col min="14851" max="14851" width="50.81640625" style="96" customWidth="1"/>
    <col min="14852" max="14854" width="13.54296875" style="96" customWidth="1"/>
    <col min="14855" max="15105" width="9.1796875" style="96"/>
    <col min="15106" max="15106" width="12.7265625" style="96" customWidth="1"/>
    <col min="15107" max="15107" width="50.81640625" style="96" customWidth="1"/>
    <col min="15108" max="15110" width="13.54296875" style="96" customWidth="1"/>
    <col min="15111" max="15361" width="9.1796875" style="96"/>
    <col min="15362" max="15362" width="12.7265625" style="96" customWidth="1"/>
    <col min="15363" max="15363" width="50.81640625" style="96" customWidth="1"/>
    <col min="15364" max="15366" width="13.54296875" style="96" customWidth="1"/>
    <col min="15367" max="15617" width="9.1796875" style="96"/>
    <col min="15618" max="15618" width="12.7265625" style="96" customWidth="1"/>
    <col min="15619" max="15619" width="50.81640625" style="96" customWidth="1"/>
    <col min="15620" max="15622" width="13.54296875" style="96" customWidth="1"/>
    <col min="15623" max="15873" width="9.1796875" style="96"/>
    <col min="15874" max="15874" width="12.7265625" style="96" customWidth="1"/>
    <col min="15875" max="15875" width="50.81640625" style="96" customWidth="1"/>
    <col min="15876" max="15878" width="13.54296875" style="96" customWidth="1"/>
    <col min="15879" max="16129" width="9.1796875" style="96"/>
    <col min="16130" max="16130" width="12.7265625" style="96" customWidth="1"/>
    <col min="16131" max="16131" width="50.81640625" style="96" customWidth="1"/>
    <col min="16132" max="16134" width="13.54296875" style="96" customWidth="1"/>
    <col min="16135" max="16384" width="9.1796875" style="96"/>
  </cols>
  <sheetData>
    <row r="1" spans="1:10" ht="26.25" customHeight="1" x14ac:dyDescent="0.35">
      <c r="A1" s="670" t="s">
        <v>914</v>
      </c>
      <c r="B1" s="670"/>
      <c r="C1" s="670"/>
      <c r="D1" s="670"/>
      <c r="E1" s="670"/>
      <c r="F1" s="670"/>
      <c r="G1" s="670"/>
      <c r="H1" s="670"/>
      <c r="I1" s="670"/>
    </row>
    <row r="2" spans="1:10" s="92" customFormat="1" ht="16.5" customHeight="1" x14ac:dyDescent="0.25">
      <c r="B2" s="270"/>
      <c r="C2" s="271"/>
      <c r="D2" s="271"/>
      <c r="E2" s="495"/>
      <c r="F2" s="671" t="s">
        <v>652</v>
      </c>
      <c r="G2" s="671"/>
      <c r="H2" s="671"/>
      <c r="I2" s="671"/>
    </row>
    <row r="3" spans="1:10" s="94" customFormat="1" ht="15.75" customHeight="1" x14ac:dyDescent="0.35">
      <c r="A3" s="678"/>
      <c r="B3" s="677" t="s">
        <v>832</v>
      </c>
      <c r="C3" s="677"/>
      <c r="D3" s="677"/>
      <c r="E3" s="677"/>
      <c r="F3" s="677"/>
      <c r="G3" s="677"/>
      <c r="H3" s="677"/>
      <c r="I3" s="677"/>
    </row>
    <row r="4" spans="1:10" s="94" customFormat="1" ht="25.5" customHeight="1" x14ac:dyDescent="0.35">
      <c r="A4" s="678"/>
      <c r="B4" s="677" t="s">
        <v>354</v>
      </c>
      <c r="C4" s="677"/>
      <c r="D4" s="677"/>
      <c r="E4" s="677"/>
      <c r="F4" s="677" t="s">
        <v>355</v>
      </c>
      <c r="G4" s="677"/>
      <c r="H4" s="677"/>
      <c r="I4" s="677"/>
      <c r="J4" s="551"/>
    </row>
    <row r="5" spans="1:10" ht="16.149999999999999" customHeight="1" x14ac:dyDescent="0.35">
      <c r="A5" s="657" t="s">
        <v>356</v>
      </c>
      <c r="B5" s="657" t="s">
        <v>357</v>
      </c>
      <c r="C5" s="658" t="s">
        <v>843</v>
      </c>
      <c r="D5" s="659"/>
      <c r="E5" s="659"/>
      <c r="F5" s="660"/>
      <c r="G5" s="664" t="s">
        <v>562</v>
      </c>
      <c r="H5" s="647" t="s">
        <v>558</v>
      </c>
      <c r="I5" s="664" t="s">
        <v>559</v>
      </c>
    </row>
    <row r="6" spans="1:10" ht="4.1500000000000004" customHeight="1" x14ac:dyDescent="0.35">
      <c r="A6" s="657"/>
      <c r="B6" s="657"/>
      <c r="C6" s="661"/>
      <c r="D6" s="662"/>
      <c r="E6" s="662"/>
      <c r="F6" s="663"/>
      <c r="G6" s="647"/>
      <c r="H6" s="647"/>
      <c r="I6" s="647"/>
    </row>
    <row r="7" spans="1:10" ht="20.25" customHeight="1" x14ac:dyDescent="0.35">
      <c r="A7" s="547"/>
      <c r="B7" s="547"/>
      <c r="C7" s="275" t="s">
        <v>241</v>
      </c>
      <c r="D7" s="275" t="s">
        <v>242</v>
      </c>
      <c r="E7" s="275" t="s">
        <v>243</v>
      </c>
      <c r="F7" s="546" t="s">
        <v>244</v>
      </c>
      <c r="G7" s="545"/>
      <c r="H7" s="545"/>
      <c r="I7" s="545"/>
    </row>
    <row r="8" spans="1:10" s="97" customFormat="1" ht="13" customHeight="1" x14ac:dyDescent="0.35">
      <c r="A8" s="515">
        <v>1</v>
      </c>
      <c r="B8" s="515">
        <v>2</v>
      </c>
      <c r="C8" s="515">
        <v>3</v>
      </c>
      <c r="D8" s="515">
        <v>4</v>
      </c>
      <c r="E8" s="515">
        <v>5</v>
      </c>
      <c r="F8" s="515">
        <v>6</v>
      </c>
      <c r="G8" s="515">
        <v>4</v>
      </c>
      <c r="H8" s="515">
        <v>5</v>
      </c>
      <c r="I8" s="515">
        <v>6</v>
      </c>
    </row>
    <row r="9" spans="1:10" s="97" customFormat="1" ht="16" customHeight="1" x14ac:dyDescent="0.35">
      <c r="A9" s="657" t="s">
        <v>245</v>
      </c>
      <c r="B9" s="657"/>
      <c r="C9" s="657"/>
      <c r="D9" s="657"/>
      <c r="E9" s="657"/>
      <c r="F9" s="657"/>
      <c r="G9" s="657"/>
      <c r="H9" s="657"/>
      <c r="I9" s="657"/>
    </row>
    <row r="10" spans="1:10" s="97" customFormat="1" ht="13.5" customHeight="1" x14ac:dyDescent="0.35">
      <c r="A10" s="514" t="s">
        <v>4</v>
      </c>
      <c r="B10" s="279" t="s">
        <v>622</v>
      </c>
      <c r="C10" s="284">
        <f>+'PH 4'!C8+'Bölcsőde 7'!C9+'Könyvtár 5'!C9+'Családsegítő 6'!C10+'Óvoda 8'!F8</f>
        <v>0</v>
      </c>
      <c r="D10" s="284">
        <f>+'PH 4'!D8+'Bölcsőde 7'!D9+'Könyvtár 5'!D9+'Családsegítő 6'!D10+'Óvoda 8'!G8</f>
        <v>0</v>
      </c>
      <c r="E10" s="284">
        <f>+'PH 4'!E8+'Bölcsőde 7'!E9+'Könyvtár 5'!E9+'Családsegítő 6'!E10+'Óvoda 8'!H8</f>
        <v>0</v>
      </c>
      <c r="F10" s="284">
        <f>+C10+D10+E10</f>
        <v>0</v>
      </c>
      <c r="G10" s="280" t="e">
        <f>+G11+G12+G13+G14+G15+G16</f>
        <v>#REF!</v>
      </c>
      <c r="H10" s="280" t="e">
        <f>+H11+H12+H13+H14+H15+H16</f>
        <v>#REF!</v>
      </c>
      <c r="I10" s="280" t="e">
        <f>+I11+I12+I13+I14+I15+I16</f>
        <v>#REF!</v>
      </c>
    </row>
    <row r="11" spans="1:10" s="98" customFormat="1" ht="12" hidden="1" customHeight="1" x14ac:dyDescent="0.35">
      <c r="A11" s="282" t="s">
        <v>6</v>
      </c>
      <c r="B11" s="283" t="s">
        <v>7</v>
      </c>
      <c r="C11" s="284">
        <f>+'PH 4'!C9+'Bölcsőde 7'!C10+'Könyvtár 5'!C10+'Családsegítő 6'!C11+'Óvoda 8'!F9</f>
        <v>0</v>
      </c>
      <c r="D11" s="284">
        <f>+'PH 4'!D9+'Bölcsőde 7'!D10+'Könyvtár 5'!D10+'Családsegítő 6'!D11+'Óvoda 8'!G9</f>
        <v>0</v>
      </c>
      <c r="E11" s="284">
        <f>+'PH 4'!E9+'Bölcsőde 7'!E10+'Könyvtár 5'!E10+'Családsegítő 6'!E11+'Óvoda 8'!H9</f>
        <v>0</v>
      </c>
      <c r="F11" s="284">
        <f t="shared" ref="F11:F74" si="0">+C11+D11+E11</f>
        <v>0</v>
      </c>
      <c r="G11" s="284" t="e">
        <f>+'PH 4'!G9+' '!G10+'      '!G10+#REF!+'Könyvtár 5'!G10+'Családsegítő 6'!G11</f>
        <v>#REF!</v>
      </c>
      <c r="H11" s="284" t="e">
        <f>+'PH 4'!H9+' '!H10+'      '!H10+#REF!+'Könyvtár 5'!H10+'Családsegítő 6'!H11</f>
        <v>#REF!</v>
      </c>
      <c r="I11" s="284" t="e">
        <f>+'PH 4'!I9+' '!I10+'      '!I10+#REF!+'Könyvtár 5'!I10+'Családsegítő 6'!I11</f>
        <v>#REF!</v>
      </c>
    </row>
    <row r="12" spans="1:10" s="75" customFormat="1" ht="12" hidden="1" customHeight="1" x14ac:dyDescent="0.35">
      <c r="A12" s="282" t="s">
        <v>8</v>
      </c>
      <c r="B12" s="283" t="s">
        <v>9</v>
      </c>
      <c r="C12" s="284">
        <f>+'PH 4'!C10+'Bölcsőde 7'!C11+'Könyvtár 5'!C11+'Családsegítő 6'!C12+'Óvoda 8'!F10</f>
        <v>0</v>
      </c>
      <c r="D12" s="284">
        <f>+'PH 4'!D10+'Bölcsőde 7'!D11+'Könyvtár 5'!D11+'Családsegítő 6'!D12+'Óvoda 8'!G10</f>
        <v>0</v>
      </c>
      <c r="E12" s="284">
        <f>+'PH 4'!E10+'Bölcsőde 7'!E11+'Könyvtár 5'!E11+'Családsegítő 6'!E12+'Óvoda 8'!H10</f>
        <v>0</v>
      </c>
      <c r="F12" s="284">
        <f t="shared" si="0"/>
        <v>0</v>
      </c>
      <c r="G12" s="284" t="e">
        <f>+'PH 4'!G10+' '!G11+'      '!G11+#REF!+'Könyvtár 5'!G11+'Családsegítő 6'!G12</f>
        <v>#REF!</v>
      </c>
      <c r="H12" s="284" t="e">
        <f>+'PH 4'!H10+' '!H11+'      '!H11+#REF!+'Könyvtár 5'!H11+'Családsegítő 6'!H12</f>
        <v>#REF!</v>
      </c>
      <c r="I12" s="284" t="e">
        <f>+'PH 4'!I10+' '!I11+'      '!I11+#REF!+'Könyvtár 5'!I11+'Családsegítő 6'!I12</f>
        <v>#REF!</v>
      </c>
    </row>
    <row r="13" spans="1:10" s="75" customFormat="1" ht="12" hidden="1" customHeight="1" x14ac:dyDescent="0.35">
      <c r="A13" s="282" t="s">
        <v>10</v>
      </c>
      <c r="B13" s="283" t="s">
        <v>11</v>
      </c>
      <c r="C13" s="284">
        <f>+'PH 4'!C11+'Bölcsőde 7'!C12+'Könyvtár 5'!C12+'Családsegítő 6'!C13+'Óvoda 8'!F11</f>
        <v>0</v>
      </c>
      <c r="D13" s="284">
        <f>+'PH 4'!D11+'Bölcsőde 7'!D12+'Könyvtár 5'!D12+'Családsegítő 6'!D13+'Óvoda 8'!G11</f>
        <v>0</v>
      </c>
      <c r="E13" s="284">
        <f>+'PH 4'!E11+'Bölcsőde 7'!E12+'Könyvtár 5'!E12+'Családsegítő 6'!E13+'Óvoda 8'!H11</f>
        <v>0</v>
      </c>
      <c r="F13" s="284">
        <f t="shared" si="0"/>
        <v>0</v>
      </c>
      <c r="G13" s="284" t="e">
        <f>+'PH 4'!G11+' '!G12+'      '!G12+#REF!+'Könyvtár 5'!G12+'Családsegítő 6'!G13</f>
        <v>#REF!</v>
      </c>
      <c r="H13" s="284" t="e">
        <f>+'PH 4'!H11+' '!H12+'      '!H12+#REF!+'Könyvtár 5'!H12+'Családsegítő 6'!H13</f>
        <v>#REF!</v>
      </c>
      <c r="I13" s="284" t="e">
        <f>+'PH 4'!I11+' '!I12+'      '!I12+#REF!+'Könyvtár 5'!I12+'Családsegítő 6'!I13</f>
        <v>#REF!</v>
      </c>
    </row>
    <row r="14" spans="1:10" s="75" customFormat="1" ht="12" hidden="1" customHeight="1" x14ac:dyDescent="0.35">
      <c r="A14" s="282" t="s">
        <v>12</v>
      </c>
      <c r="B14" s="283" t="s">
        <v>13</v>
      </c>
      <c r="C14" s="284">
        <f>+'PH 4'!C12+'Bölcsőde 7'!C13+'Könyvtár 5'!C13+'Családsegítő 6'!C14+'Óvoda 8'!F12</f>
        <v>0</v>
      </c>
      <c r="D14" s="284">
        <f>+'PH 4'!D12+'Bölcsőde 7'!D13+'Könyvtár 5'!D13+'Családsegítő 6'!D14+'Óvoda 8'!G12</f>
        <v>0</v>
      </c>
      <c r="E14" s="284">
        <f>+'PH 4'!E12+'Bölcsőde 7'!E13+'Könyvtár 5'!E13+'Családsegítő 6'!E14+'Óvoda 8'!H12</f>
        <v>0</v>
      </c>
      <c r="F14" s="284">
        <f t="shared" si="0"/>
        <v>0</v>
      </c>
      <c r="G14" s="284" t="e">
        <f>+'PH 4'!G12+' '!G13+'      '!G13+#REF!+'Könyvtár 5'!G13+'Családsegítő 6'!G14</f>
        <v>#REF!</v>
      </c>
      <c r="H14" s="284" t="e">
        <f>+'PH 4'!H12+' '!H13+'      '!H13+#REF!+'Könyvtár 5'!H13+'Családsegítő 6'!H14</f>
        <v>#REF!</v>
      </c>
      <c r="I14" s="284" t="e">
        <f>+'PH 4'!I12+' '!I13+'      '!I13+#REF!+'Könyvtár 5'!I13+'Családsegítő 6'!I14</f>
        <v>#REF!</v>
      </c>
    </row>
    <row r="15" spans="1:10" s="75" customFormat="1" ht="12" hidden="1" customHeight="1" x14ac:dyDescent="0.35">
      <c r="A15" s="282" t="s">
        <v>14</v>
      </c>
      <c r="B15" s="283" t="s">
        <v>15</v>
      </c>
      <c r="C15" s="284">
        <f>+'PH 4'!C13+'Bölcsőde 7'!C14+'Könyvtár 5'!C14+'Családsegítő 6'!C15+'Óvoda 8'!F13</f>
        <v>0</v>
      </c>
      <c r="D15" s="284">
        <f>+'PH 4'!D13+'Bölcsőde 7'!D14+'Könyvtár 5'!D14+'Családsegítő 6'!D15+'Óvoda 8'!G13</f>
        <v>0</v>
      </c>
      <c r="E15" s="284">
        <f>+'PH 4'!E13+'Bölcsőde 7'!E14+'Könyvtár 5'!E14+'Családsegítő 6'!E15+'Óvoda 8'!H13</f>
        <v>0</v>
      </c>
      <c r="F15" s="284">
        <f t="shared" si="0"/>
        <v>0</v>
      </c>
      <c r="G15" s="284" t="e">
        <f>+'PH 4'!G13+' '!G14+'      '!G14+#REF!+'Könyvtár 5'!G14+'Családsegítő 6'!G15</f>
        <v>#REF!</v>
      </c>
      <c r="H15" s="284" t="e">
        <f>+'PH 4'!H13+' '!H14+'      '!H14+#REF!+'Könyvtár 5'!H14+'Családsegítő 6'!H15</f>
        <v>#REF!</v>
      </c>
      <c r="I15" s="284" t="e">
        <f>+'PH 4'!I13+' '!I14+'      '!I14+#REF!+'Könyvtár 5'!I14+'Családsegítő 6'!I15</f>
        <v>#REF!</v>
      </c>
    </row>
    <row r="16" spans="1:10" s="98" customFormat="1" ht="12" hidden="1" customHeight="1" thickBot="1" x14ac:dyDescent="0.4">
      <c r="A16" s="282" t="s">
        <v>16</v>
      </c>
      <c r="B16" s="283" t="s">
        <v>17</v>
      </c>
      <c r="C16" s="284">
        <f>+'PH 4'!C14+'Bölcsőde 7'!C15+'Könyvtár 5'!C15+'Családsegítő 6'!C16+'Óvoda 8'!F14</f>
        <v>0</v>
      </c>
      <c r="D16" s="284">
        <f>+'PH 4'!D14+'Bölcsőde 7'!D15+'Könyvtár 5'!D15+'Családsegítő 6'!D16+'Óvoda 8'!G14</f>
        <v>0</v>
      </c>
      <c r="E16" s="284">
        <f>+'PH 4'!E14+'Bölcsőde 7'!E15+'Könyvtár 5'!E15+'Családsegítő 6'!E16+'Óvoda 8'!H14</f>
        <v>0</v>
      </c>
      <c r="F16" s="284">
        <f t="shared" si="0"/>
        <v>0</v>
      </c>
      <c r="G16" s="284" t="e">
        <f>+'PH 4'!G14+' '!G15+'      '!G15+#REF!+'Könyvtár 5'!G15+'Családsegítő 6'!G16</f>
        <v>#REF!</v>
      </c>
      <c r="H16" s="284" t="e">
        <f>+'PH 4'!H14+' '!H15+'      '!H15+#REF!+'Könyvtár 5'!H15+'Családsegítő 6'!H16</f>
        <v>#REF!</v>
      </c>
      <c r="I16" s="284" t="e">
        <f>+'PH 4'!I14+' '!I15+'      '!I15+#REF!+'Könyvtár 5'!I15+'Családsegítő 6'!I16</f>
        <v>#REF!</v>
      </c>
    </row>
    <row r="17" spans="1:9" s="98" customFormat="1" ht="14.25" customHeight="1" x14ac:dyDescent="0.35">
      <c r="A17" s="514" t="s">
        <v>18</v>
      </c>
      <c r="B17" s="289" t="s">
        <v>250</v>
      </c>
      <c r="C17" s="284">
        <f>+'PH 4'!C15+'Bölcsőde 7'!C16+'Könyvtár 5'!C16+'Családsegítő 6'!C17+'Óvoda 8'!F15</f>
        <v>3642093</v>
      </c>
      <c r="D17" s="284">
        <f>+'PH 4'!D15+'Bölcsőde 7'!D16+'Könyvtár 5'!D16+'Családsegítő 6'!D17+'Óvoda 8'!G15</f>
        <v>0</v>
      </c>
      <c r="E17" s="284">
        <f>+'PH 4'!E15+'Bölcsőde 7'!E16+'Könyvtár 5'!E16+'Családsegítő 6'!E17+'Óvoda 8'!H15</f>
        <v>0</v>
      </c>
      <c r="F17" s="284">
        <f t="shared" si="0"/>
        <v>3642093</v>
      </c>
      <c r="G17" s="280" t="e">
        <f>+'PH 4'!G15+'Könyvtár 5'!G16+#REF!+'Családsegítő 6'!G17</f>
        <v>#REF!</v>
      </c>
      <c r="H17" s="280" t="e">
        <f>+'PH 4'!H15+'Könyvtár 5'!H16+#REF!+'Családsegítő 6'!H17</f>
        <v>#REF!</v>
      </c>
      <c r="I17" s="281" t="e">
        <f>+H17/G17</f>
        <v>#REF!</v>
      </c>
    </row>
    <row r="18" spans="1:9" s="98" customFormat="1" ht="12" hidden="1" customHeight="1" x14ac:dyDescent="0.35">
      <c r="A18" s="282" t="s">
        <v>20</v>
      </c>
      <c r="B18" s="283" t="s">
        <v>21</v>
      </c>
      <c r="C18" s="284">
        <f>+'PH 4'!C16+'Bölcsőde 7'!C17+'Könyvtár 5'!C17+'Családsegítő 6'!C18+'Óvoda 8'!F16</f>
        <v>0</v>
      </c>
      <c r="D18" s="284">
        <f>+'PH 4'!D16+'Bölcsőde 7'!D17+'Könyvtár 5'!D17+'Családsegítő 6'!D18+'Óvoda 8'!G16</f>
        <v>0</v>
      </c>
      <c r="E18" s="284">
        <f>+'PH 4'!E16+'Bölcsőde 7'!E17+'Könyvtár 5'!E17+'Családsegítő 6'!E18+'Óvoda 8'!H16</f>
        <v>0</v>
      </c>
      <c r="F18" s="284">
        <f t="shared" si="0"/>
        <v>0</v>
      </c>
      <c r="G18" s="284" t="e">
        <f>+'PH 4'!G16+' '!G17+'      '!G17+#REF!+'Könyvtár 5'!G17+'Családsegítő 6'!G18</f>
        <v>#REF!</v>
      </c>
      <c r="H18" s="284" t="e">
        <f>+'PH 4'!H16+' '!H17+'      '!H17+#REF!+'Könyvtár 5'!H17+'Családsegítő 6'!H18</f>
        <v>#REF!</v>
      </c>
      <c r="I18" s="284" t="e">
        <f>+'PH 4'!I16+' '!I17+'      '!I17+#REF!+'Könyvtár 5'!I17+'Családsegítő 6'!I18</f>
        <v>#REF!</v>
      </c>
    </row>
    <row r="19" spans="1:9" s="98" customFormat="1" ht="12" hidden="1" customHeight="1" x14ac:dyDescent="0.35">
      <c r="A19" s="282" t="s">
        <v>22</v>
      </c>
      <c r="B19" s="283" t="s">
        <v>23</v>
      </c>
      <c r="C19" s="284">
        <f>+'PH 4'!C17+'Bölcsőde 7'!C18+'Könyvtár 5'!C18+'Családsegítő 6'!C19+'Óvoda 8'!F17</f>
        <v>0</v>
      </c>
      <c r="D19" s="284">
        <f>+'PH 4'!D17+'Bölcsőde 7'!D18+'Könyvtár 5'!D18+'Családsegítő 6'!D19+'Óvoda 8'!G17</f>
        <v>0</v>
      </c>
      <c r="E19" s="284">
        <f>+'PH 4'!E17+'Bölcsőde 7'!E18+'Könyvtár 5'!E18+'Családsegítő 6'!E19+'Óvoda 8'!H17</f>
        <v>0</v>
      </c>
      <c r="F19" s="284">
        <f t="shared" si="0"/>
        <v>0</v>
      </c>
      <c r="G19" s="284" t="e">
        <f>+'PH 4'!G17+' '!G18+'      '!G18+#REF!+'Könyvtár 5'!G18+'Családsegítő 6'!G19</f>
        <v>#REF!</v>
      </c>
      <c r="H19" s="284" t="e">
        <f>+'PH 4'!H17+' '!H18+'      '!H18+#REF!+'Könyvtár 5'!H18+'Családsegítő 6'!H19</f>
        <v>#REF!</v>
      </c>
      <c r="I19" s="284" t="e">
        <f>+'PH 4'!I17+' '!I18+'      '!I18+#REF!+'Könyvtár 5'!I18+'Családsegítő 6'!I19</f>
        <v>#REF!</v>
      </c>
    </row>
    <row r="20" spans="1:9" s="98" customFormat="1" ht="12" hidden="1" customHeight="1" x14ac:dyDescent="0.35">
      <c r="A20" s="282" t="s">
        <v>24</v>
      </c>
      <c r="B20" s="283" t="s">
        <v>358</v>
      </c>
      <c r="C20" s="284">
        <f>+'PH 4'!C18+'Bölcsőde 7'!C19+'Könyvtár 5'!C19+'Családsegítő 6'!C20+'Óvoda 8'!F18</f>
        <v>0</v>
      </c>
      <c r="D20" s="284">
        <f>+'PH 4'!D18+'Bölcsőde 7'!D19+'Könyvtár 5'!D19+'Családsegítő 6'!D20+'Óvoda 8'!G18</f>
        <v>0</v>
      </c>
      <c r="E20" s="284">
        <f>+'PH 4'!E18+'Bölcsőde 7'!E19+'Könyvtár 5'!E19+'Családsegítő 6'!E20+'Óvoda 8'!H18</f>
        <v>0</v>
      </c>
      <c r="F20" s="284">
        <f t="shared" si="0"/>
        <v>0</v>
      </c>
      <c r="G20" s="284" t="e">
        <f>+'PH 4'!G18+' '!G19+'      '!G19+#REF!+'Könyvtár 5'!G19+'Családsegítő 6'!G20</f>
        <v>#REF!</v>
      </c>
      <c r="H20" s="284" t="e">
        <f>+'PH 4'!H18+' '!H19+'      '!H19+#REF!+'Könyvtár 5'!H19+'Családsegítő 6'!H20</f>
        <v>#REF!</v>
      </c>
      <c r="I20" s="284" t="e">
        <f>+'PH 4'!I18+' '!I19+'      '!I19+#REF!+'Könyvtár 5'!I19+'Családsegítő 6'!I20</f>
        <v>#REF!</v>
      </c>
    </row>
    <row r="21" spans="1:9" s="98" customFormat="1" ht="12" hidden="1" customHeight="1" x14ac:dyDescent="0.35">
      <c r="A21" s="282" t="s">
        <v>26</v>
      </c>
      <c r="B21" s="283" t="s">
        <v>359</v>
      </c>
      <c r="C21" s="284">
        <f>+'PH 4'!C19+'Bölcsőde 7'!C20+'Könyvtár 5'!C20+'Családsegítő 6'!C21+'Óvoda 8'!F19</f>
        <v>0</v>
      </c>
      <c r="D21" s="284">
        <f>+'PH 4'!D19+'Bölcsőde 7'!D20+'Könyvtár 5'!D20+'Családsegítő 6'!D21+'Óvoda 8'!G19</f>
        <v>0</v>
      </c>
      <c r="E21" s="284">
        <f>+'PH 4'!E19+'Bölcsőde 7'!E20+'Könyvtár 5'!E20+'Családsegítő 6'!E21+'Óvoda 8'!H19</f>
        <v>0</v>
      </c>
      <c r="F21" s="284">
        <f t="shared" si="0"/>
        <v>0</v>
      </c>
      <c r="G21" s="284" t="e">
        <f>+'PH 4'!G19+' '!G20+'      '!G20+#REF!+'Könyvtár 5'!G20+'Családsegítő 6'!G21</f>
        <v>#REF!</v>
      </c>
      <c r="H21" s="284" t="e">
        <f>+'PH 4'!H19+' '!H20+'      '!H20+#REF!+'Könyvtár 5'!H20+'Családsegítő 6'!H21</f>
        <v>#REF!</v>
      </c>
      <c r="I21" s="284" t="e">
        <f>+'PH 4'!I19+' '!I20+'      '!I20+#REF!+'Könyvtár 5'!I20+'Családsegítő 6'!I21</f>
        <v>#REF!</v>
      </c>
    </row>
    <row r="22" spans="1:9" s="98" customFormat="1" ht="12" hidden="1" customHeight="1" x14ac:dyDescent="0.35">
      <c r="A22" s="282" t="s">
        <v>28</v>
      </c>
      <c r="B22" s="283" t="s">
        <v>29</v>
      </c>
      <c r="C22" s="284">
        <f>+'PH 4'!C20+'Bölcsőde 7'!C21+'Könyvtár 5'!C21+'Családsegítő 6'!C22+'Óvoda 8'!F20</f>
        <v>0</v>
      </c>
      <c r="D22" s="284">
        <f>+'PH 4'!D20+'Bölcsőde 7'!D21+'Könyvtár 5'!D21+'Családsegítő 6'!D22+'Óvoda 8'!G20</f>
        <v>0</v>
      </c>
      <c r="E22" s="284">
        <f>+'PH 4'!E20+'Bölcsőde 7'!E21+'Könyvtár 5'!E21+'Családsegítő 6'!E22+'Óvoda 8'!H20</f>
        <v>0</v>
      </c>
      <c r="F22" s="284">
        <f t="shared" si="0"/>
        <v>0</v>
      </c>
      <c r="G22" s="284" t="e">
        <f>+'PH 4'!G20+' '!G21+'      '!G21+#REF!+'Könyvtár 5'!G21+'Családsegítő 6'!G22</f>
        <v>#REF!</v>
      </c>
      <c r="H22" s="284" t="e">
        <f>+'PH 4'!H20+' '!H21+'      '!H21+#REF!+'Könyvtár 5'!H21+'Családsegítő 6'!H22</f>
        <v>#REF!</v>
      </c>
      <c r="I22" s="285" t="e">
        <f>+H22/G22</f>
        <v>#REF!</v>
      </c>
    </row>
    <row r="23" spans="1:9" s="75" customFormat="1" ht="12" hidden="1" customHeight="1" x14ac:dyDescent="0.35">
      <c r="A23" s="282" t="s">
        <v>30</v>
      </c>
      <c r="B23" s="283" t="s">
        <v>31</v>
      </c>
      <c r="C23" s="284">
        <f>+'PH 4'!C21+'Bölcsőde 7'!C22+'Könyvtár 5'!C22+'Családsegítő 6'!C23+'Óvoda 8'!F21</f>
        <v>0</v>
      </c>
      <c r="D23" s="284">
        <f>+'PH 4'!D21+'Bölcsőde 7'!D22+'Könyvtár 5'!D22+'Családsegítő 6'!D23+'Óvoda 8'!G21</f>
        <v>0</v>
      </c>
      <c r="E23" s="284">
        <f>+'PH 4'!E21+'Bölcsőde 7'!E22+'Könyvtár 5'!E22+'Családsegítő 6'!E23+'Óvoda 8'!H21</f>
        <v>0</v>
      </c>
      <c r="F23" s="284">
        <f t="shared" si="0"/>
        <v>0</v>
      </c>
      <c r="G23" s="284" t="e">
        <f>+'PH 4'!G21+' '!G22+'      '!G22+#REF!+'Könyvtár 5'!G22+'Családsegítő 6'!G23</f>
        <v>#REF!</v>
      </c>
      <c r="H23" s="284" t="e">
        <f>+'PH 4'!H21+' '!H22+'      '!H22+#REF!+'Könyvtár 5'!H22+'Családsegítő 6'!H23</f>
        <v>#REF!</v>
      </c>
      <c r="I23" s="284" t="e">
        <f>+'PH 4'!I21+' '!I22+'      '!I22+#REF!+'Könyvtár 5'!I22+'Családsegítő 6'!I23</f>
        <v>#REF!</v>
      </c>
    </row>
    <row r="24" spans="1:9" s="75" customFormat="1" ht="12" customHeight="1" x14ac:dyDescent="0.35">
      <c r="A24" s="514" t="s">
        <v>32</v>
      </c>
      <c r="B24" s="279" t="s">
        <v>637</v>
      </c>
      <c r="C24" s="284">
        <f>+'PH 4'!C22+'Bölcsőde 7'!C23+'Könyvtár 5'!C23+'Családsegítő 6'!C24+'Óvoda 8'!F22</f>
        <v>0</v>
      </c>
      <c r="D24" s="284">
        <f>+'PH 4'!D22+'Bölcsőde 7'!D23+'Könyvtár 5'!D23+'Családsegítő 6'!D24+'Óvoda 8'!G22</f>
        <v>0</v>
      </c>
      <c r="E24" s="284">
        <f>+'PH 4'!E22+'Bölcsőde 7'!E23+'Könyvtár 5'!E23+'Családsegítő 6'!E24+'Óvoda 8'!H22</f>
        <v>0</v>
      </c>
      <c r="F24" s="284">
        <f t="shared" si="0"/>
        <v>0</v>
      </c>
      <c r="G24" s="280" t="e">
        <f>+G25+G26+G27+G28+G29</f>
        <v>#REF!</v>
      </c>
      <c r="H24" s="280" t="e">
        <f>+H25+H26+H27+H28+H29</f>
        <v>#REF!</v>
      </c>
      <c r="I24" s="280" t="e">
        <f>+I25+I26+I27+I28+I29</f>
        <v>#REF!</v>
      </c>
    </row>
    <row r="25" spans="1:9" s="75" customFormat="1" ht="12" hidden="1" customHeight="1" x14ac:dyDescent="0.35">
      <c r="A25" s="282" t="s">
        <v>34</v>
      </c>
      <c r="B25" s="283" t="s">
        <v>35</v>
      </c>
      <c r="C25" s="284">
        <f>+'PH 4'!C23+'Bölcsőde 7'!C24+'Könyvtár 5'!C24+'Családsegítő 6'!C25+'Óvoda 8'!F23</f>
        <v>0</v>
      </c>
      <c r="D25" s="284">
        <f>+'PH 4'!D23+'Bölcsőde 7'!D24+'Könyvtár 5'!D24+'Családsegítő 6'!D25+'Óvoda 8'!G23</f>
        <v>0</v>
      </c>
      <c r="E25" s="284">
        <f>+'PH 4'!E23+'Bölcsőde 7'!E24+'Könyvtár 5'!E24+'Családsegítő 6'!E25+'Óvoda 8'!H23</f>
        <v>0</v>
      </c>
      <c r="F25" s="284">
        <f t="shared" si="0"/>
        <v>0</v>
      </c>
      <c r="G25" s="284" t="e">
        <f>+'PH 4'!#REF!+' '!G24+'      '!G24+#REF!+'Könyvtár 5'!G24+'Családsegítő 6'!G25</f>
        <v>#REF!</v>
      </c>
      <c r="H25" s="284" t="e">
        <f>+'PH 4'!#REF!+' '!H24+'      '!H24+#REF!+'Könyvtár 5'!H24+'Családsegítő 6'!H25</f>
        <v>#REF!</v>
      </c>
      <c r="I25" s="284" t="e">
        <f>+'PH 4'!#REF!+' '!I24+'      '!I24+#REF!+'Könyvtár 5'!I24+'Családsegítő 6'!I25</f>
        <v>#REF!</v>
      </c>
    </row>
    <row r="26" spans="1:9" s="98" customFormat="1" ht="12" hidden="1" customHeight="1" x14ac:dyDescent="0.35">
      <c r="A26" s="282" t="s">
        <v>36</v>
      </c>
      <c r="B26" s="283" t="s">
        <v>37</v>
      </c>
      <c r="C26" s="284">
        <f>+'PH 4'!C24+'Bölcsőde 7'!C25+'Könyvtár 5'!C25+'Családsegítő 6'!C26+'Óvoda 8'!F24</f>
        <v>0</v>
      </c>
      <c r="D26" s="284">
        <f>+'PH 4'!D24+'Bölcsőde 7'!D25+'Könyvtár 5'!D25+'Családsegítő 6'!D26+'Óvoda 8'!G24</f>
        <v>0</v>
      </c>
      <c r="E26" s="284">
        <f>+'PH 4'!E24+'Bölcsőde 7'!E25+'Könyvtár 5'!E25+'Családsegítő 6'!E26+'Óvoda 8'!H24</f>
        <v>0</v>
      </c>
      <c r="F26" s="284">
        <f t="shared" si="0"/>
        <v>0</v>
      </c>
      <c r="G26" s="284" t="e">
        <f>+'PH 4'!#REF!+' '!G25+'      '!G25+#REF!+'Könyvtár 5'!G25+'Családsegítő 6'!G26</f>
        <v>#REF!</v>
      </c>
      <c r="H26" s="284" t="e">
        <f>+'PH 4'!#REF!+' '!H25+'      '!H25+#REF!+'Könyvtár 5'!H25+'Családsegítő 6'!H26</f>
        <v>#REF!</v>
      </c>
      <c r="I26" s="284" t="e">
        <f>+'PH 4'!#REF!+' '!I25+'      '!I25+#REF!+'Könyvtár 5'!I25+'Családsegítő 6'!I26</f>
        <v>#REF!</v>
      </c>
    </row>
    <row r="27" spans="1:9" s="98" customFormat="1" ht="21" hidden="1" customHeight="1" x14ac:dyDescent="0.35">
      <c r="A27" s="282" t="s">
        <v>38</v>
      </c>
      <c r="B27" s="283" t="s">
        <v>360</v>
      </c>
      <c r="C27" s="284">
        <f>+'PH 4'!C25+'Bölcsőde 7'!C26+'Könyvtár 5'!C26+'Családsegítő 6'!C27+'Óvoda 8'!F25</f>
        <v>0</v>
      </c>
      <c r="D27" s="284">
        <f>+'PH 4'!D25+'Bölcsőde 7'!D26+'Könyvtár 5'!D26+'Családsegítő 6'!D27+'Óvoda 8'!G25</f>
        <v>0</v>
      </c>
      <c r="E27" s="284">
        <f>+'PH 4'!E25+'Bölcsőde 7'!E26+'Könyvtár 5'!E26+'Családsegítő 6'!E27+'Óvoda 8'!H25</f>
        <v>0</v>
      </c>
      <c r="F27" s="284">
        <f t="shared" si="0"/>
        <v>0</v>
      </c>
      <c r="G27" s="284" t="e">
        <f>+'PH 4'!#REF!+' '!G26+'      '!G26+#REF!+'Könyvtár 5'!G26+'Családsegítő 6'!G27</f>
        <v>#REF!</v>
      </c>
      <c r="H27" s="284" t="e">
        <f>+'PH 4'!#REF!+' '!H26+'      '!H26+#REF!+'Könyvtár 5'!H26+'Családsegítő 6'!H27</f>
        <v>#REF!</v>
      </c>
      <c r="I27" s="284" t="e">
        <f>+'PH 4'!#REF!+' '!I26+'      '!I26+#REF!+'Könyvtár 5'!I26+'Családsegítő 6'!I27</f>
        <v>#REF!</v>
      </c>
    </row>
    <row r="28" spans="1:9" s="98" customFormat="1" ht="21" hidden="1" customHeight="1" x14ac:dyDescent="0.35">
      <c r="A28" s="282" t="s">
        <v>40</v>
      </c>
      <c r="B28" s="283" t="s">
        <v>361</v>
      </c>
      <c r="C28" s="284">
        <f>+'PH 4'!C26+'Bölcsőde 7'!C27+'Könyvtár 5'!C27+'Családsegítő 6'!C28+'Óvoda 8'!F26</f>
        <v>0</v>
      </c>
      <c r="D28" s="284">
        <f>+'PH 4'!D26+'Bölcsőde 7'!D27+'Könyvtár 5'!D27+'Családsegítő 6'!D28+'Óvoda 8'!G26</f>
        <v>0</v>
      </c>
      <c r="E28" s="284">
        <f>+'PH 4'!E26+'Bölcsőde 7'!E27+'Könyvtár 5'!E27+'Családsegítő 6'!E28+'Óvoda 8'!H26</f>
        <v>0</v>
      </c>
      <c r="F28" s="284">
        <f t="shared" si="0"/>
        <v>0</v>
      </c>
      <c r="G28" s="284" t="e">
        <f>+'PH 4'!#REF!+' '!G27+'      '!G27+#REF!+'Könyvtár 5'!G27+'Családsegítő 6'!G28</f>
        <v>#REF!</v>
      </c>
      <c r="H28" s="284" t="e">
        <f>+'PH 4'!#REF!+' '!H27+'      '!H27+#REF!+'Könyvtár 5'!H27+'Családsegítő 6'!H28</f>
        <v>#REF!</v>
      </c>
      <c r="I28" s="284" t="e">
        <f>+'PH 4'!#REF!+' '!I27+'      '!I27+#REF!+'Könyvtár 5'!I27+'Családsegítő 6'!I28</f>
        <v>#REF!</v>
      </c>
    </row>
    <row r="29" spans="1:9" s="98" customFormat="1" ht="12" hidden="1" customHeight="1" x14ac:dyDescent="0.35">
      <c r="A29" s="282" t="s">
        <v>42</v>
      </c>
      <c r="B29" s="283" t="s">
        <v>43</v>
      </c>
      <c r="C29" s="284">
        <f>+'PH 4'!C27+'Bölcsőde 7'!C28+'Könyvtár 5'!C28+'Családsegítő 6'!C29+'Óvoda 8'!F27</f>
        <v>0</v>
      </c>
      <c r="D29" s="284">
        <f>+'PH 4'!D27+'Bölcsőde 7'!D28+'Könyvtár 5'!D28+'Családsegítő 6'!D29+'Óvoda 8'!G27</f>
        <v>0</v>
      </c>
      <c r="E29" s="284">
        <f>+'PH 4'!E27+'Bölcsőde 7'!E28+'Könyvtár 5'!E28+'Családsegítő 6'!E29+'Óvoda 8'!H27</f>
        <v>0</v>
      </c>
      <c r="F29" s="284">
        <f t="shared" si="0"/>
        <v>0</v>
      </c>
      <c r="G29" s="284" t="e">
        <f>+'PH 4'!#REF!+' '!G28+'      '!G28+#REF!+'Könyvtár 5'!G28+'Családsegítő 6'!G29</f>
        <v>#REF!</v>
      </c>
      <c r="H29" s="284" t="e">
        <f>+'PH 4'!#REF!+' '!H28+'      '!H28+#REF!+'Könyvtár 5'!H28+'Családsegítő 6'!H29</f>
        <v>#REF!</v>
      </c>
      <c r="I29" s="284" t="e">
        <f>+'PH 4'!#REF!+' '!I28+'      '!I28+#REF!+'Könyvtár 5'!I28+'Családsegítő 6'!I29</f>
        <v>#REF!</v>
      </c>
    </row>
    <row r="30" spans="1:9" s="98" customFormat="1" ht="12" hidden="1" customHeight="1" thickBot="1" x14ac:dyDescent="0.4">
      <c r="A30" s="282" t="s">
        <v>44</v>
      </c>
      <c r="B30" s="283" t="s">
        <v>45</v>
      </c>
      <c r="C30" s="284">
        <f>+'PH 4'!C28+'Bölcsőde 7'!C29+'Könyvtár 5'!C29+'Családsegítő 6'!C30+'Óvoda 8'!F28</f>
        <v>2000000</v>
      </c>
      <c r="D30" s="284">
        <f>+'PH 4'!D28+'Bölcsőde 7'!D29+'Könyvtár 5'!D29+'Családsegítő 6'!D30+'Óvoda 8'!G28</f>
        <v>0</v>
      </c>
      <c r="E30" s="284">
        <f>+'PH 4'!E28+'Bölcsőde 7'!E29+'Könyvtár 5'!E29+'Családsegítő 6'!E30+'Óvoda 8'!H28</f>
        <v>0</v>
      </c>
      <c r="F30" s="284">
        <f t="shared" si="0"/>
        <v>2000000</v>
      </c>
      <c r="G30" s="284" t="e">
        <f>+'PH 4'!#REF!+' '!G29+'      '!G29+#REF!+'Könyvtár 5'!G29+'Családsegítő 6'!G30</f>
        <v>#REF!</v>
      </c>
      <c r="H30" s="284" t="e">
        <f>+'PH 4'!#REF!+' '!H29+'      '!H29+#REF!+'Könyvtár 5'!H29+'Családsegítő 6'!H30</f>
        <v>#REF!</v>
      </c>
      <c r="I30" s="284" t="e">
        <f>+'PH 4'!#REF!+' '!I29+'      '!I29+#REF!+'Könyvtár 5'!I29+'Családsegítő 6'!I30</f>
        <v>#REF!</v>
      </c>
    </row>
    <row r="31" spans="1:9" s="98" customFormat="1" ht="12" customHeight="1" x14ac:dyDescent="0.35">
      <c r="A31" s="514" t="s">
        <v>46</v>
      </c>
      <c r="B31" s="279" t="s">
        <v>253</v>
      </c>
      <c r="C31" s="284">
        <f>+'PH 4'!C29+'Bölcsőde 7'!C30+'Könyvtár 5'!C30+'Családsegítő 6'!C31+'Óvoda 8'!F29</f>
        <v>0</v>
      </c>
      <c r="D31" s="284">
        <f>+'PH 4'!D29+'Bölcsőde 7'!D30+'Könyvtár 5'!D30+'Családsegítő 6'!D31+'Óvoda 8'!G29</f>
        <v>0</v>
      </c>
      <c r="E31" s="284">
        <f>+'PH 4'!E29+'Bölcsőde 7'!E30+'Könyvtár 5'!E30+'Családsegítő 6'!E31+'Óvoda 8'!H29</f>
        <v>0</v>
      </c>
      <c r="F31" s="284">
        <f t="shared" si="0"/>
        <v>0</v>
      </c>
      <c r="G31" s="280" t="e">
        <f>+'PH 4'!#REF!+'Könyvtár 5'!G30+#REF!+'Családsegítő 6'!G31</f>
        <v>#REF!</v>
      </c>
      <c r="H31" s="280" t="e">
        <f>+'PH 4'!#REF!+'Könyvtár 5'!H30+#REF!+'Családsegítő 6'!H31</f>
        <v>#REF!</v>
      </c>
      <c r="I31" s="280" t="e">
        <f>+I32+I35+I36+I37</f>
        <v>#REF!</v>
      </c>
    </row>
    <row r="32" spans="1:9" s="98" customFormat="1" ht="12" hidden="1" customHeight="1" x14ac:dyDescent="0.35">
      <c r="A32" s="282" t="s">
        <v>48</v>
      </c>
      <c r="B32" s="283" t="s">
        <v>49</v>
      </c>
      <c r="C32" s="284">
        <f>+'PH 4'!C30+'Bölcsőde 7'!C31+'Könyvtár 5'!C31+'Családsegítő 6'!C32+'Óvoda 8'!F30</f>
        <v>2000000</v>
      </c>
      <c r="D32" s="284">
        <f>+'PH 4'!D30+'Bölcsőde 7'!D31+'Könyvtár 5'!D31+'Családsegítő 6'!D32+'Óvoda 8'!G30</f>
        <v>0</v>
      </c>
      <c r="E32" s="284">
        <f>+'PH 4'!E30+'Bölcsőde 7'!E31+'Könyvtár 5'!E31+'Családsegítő 6'!E32+'Óvoda 8'!H30</f>
        <v>0</v>
      </c>
      <c r="F32" s="284">
        <f t="shared" si="0"/>
        <v>2000000</v>
      </c>
      <c r="G32" s="284" t="e">
        <f>+'PH 4'!G22+' '!G31+'      '!G31+#REF!+'Könyvtár 5'!G31+'Családsegítő 6'!G32</f>
        <v>#REF!</v>
      </c>
      <c r="H32" s="284" t="e">
        <f>+'PH 4'!H22+' '!H31+'      '!H31+#REF!+'Könyvtár 5'!H31+'Családsegítő 6'!H32</f>
        <v>#REF!</v>
      </c>
      <c r="I32" s="284" t="e">
        <f>+'PH 4'!I22+' '!I31+'      '!I31+#REF!+'Könyvtár 5'!I31+'Családsegítő 6'!I32</f>
        <v>#REF!</v>
      </c>
    </row>
    <row r="33" spans="1:9" s="98" customFormat="1" ht="12" hidden="1" customHeight="1" x14ac:dyDescent="0.35">
      <c r="A33" s="282" t="s">
        <v>50</v>
      </c>
      <c r="B33" s="283" t="s">
        <v>51</v>
      </c>
      <c r="C33" s="284">
        <f>+'PH 4'!C31+'Bölcsőde 7'!C32+'Könyvtár 5'!C32+'Családsegítő 6'!C33+'Óvoda 8'!F31</f>
        <v>0</v>
      </c>
      <c r="D33" s="284">
        <f>+'PH 4'!D31+'Bölcsőde 7'!D32+'Könyvtár 5'!D32+'Családsegítő 6'!D33+'Óvoda 8'!G31</f>
        <v>0</v>
      </c>
      <c r="E33" s="284">
        <f>+'PH 4'!E31+'Bölcsőde 7'!E32+'Könyvtár 5'!E32+'Családsegítő 6'!E33+'Óvoda 8'!H31</f>
        <v>0</v>
      </c>
      <c r="F33" s="284">
        <f t="shared" si="0"/>
        <v>0</v>
      </c>
      <c r="G33" s="284" t="e">
        <f>+'PH 4'!G23+' '!G32+'      '!G32+#REF!+'Könyvtár 5'!G32+'Családsegítő 6'!G33</f>
        <v>#REF!</v>
      </c>
      <c r="H33" s="284" t="e">
        <f>+'PH 4'!H23+' '!H32+'      '!H32+#REF!+'Könyvtár 5'!H32+'Családsegítő 6'!H33</f>
        <v>#REF!</v>
      </c>
      <c r="I33" s="284" t="e">
        <f>+'PH 4'!I23+' '!I32+'      '!I32+#REF!+'Könyvtár 5'!I32+'Családsegítő 6'!I33</f>
        <v>#REF!</v>
      </c>
    </row>
    <row r="34" spans="1:9" s="98" customFormat="1" ht="12" hidden="1" customHeight="1" x14ac:dyDescent="0.35">
      <c r="A34" s="282" t="s">
        <v>52</v>
      </c>
      <c r="B34" s="283" t="s">
        <v>53</v>
      </c>
      <c r="C34" s="284">
        <f>+'PH 4'!C32+'Bölcsőde 7'!C33+'Könyvtár 5'!C33+'Családsegítő 6'!C34+'Óvoda 8'!F32</f>
        <v>0</v>
      </c>
      <c r="D34" s="284">
        <f>+'PH 4'!D32+'Bölcsőde 7'!D33+'Könyvtár 5'!D33+'Családsegítő 6'!D34+'Óvoda 8'!G32</f>
        <v>0</v>
      </c>
      <c r="E34" s="284">
        <f>+'PH 4'!E32+'Bölcsőde 7'!E33+'Könyvtár 5'!E33+'Családsegítő 6'!E34+'Óvoda 8'!H32</f>
        <v>0</v>
      </c>
      <c r="F34" s="284">
        <f t="shared" si="0"/>
        <v>0</v>
      </c>
      <c r="G34" s="284" t="e">
        <f>+'PH 4'!G24+' '!G33+'      '!G33+#REF!+'Könyvtár 5'!G33+'Családsegítő 6'!G34</f>
        <v>#REF!</v>
      </c>
      <c r="H34" s="284" t="e">
        <f>+'PH 4'!H24+' '!H33+'      '!H33+#REF!+'Könyvtár 5'!H33+'Családsegítő 6'!H34</f>
        <v>#REF!</v>
      </c>
      <c r="I34" s="284" t="e">
        <f>+'PH 4'!I24+' '!I33+'      '!I33+#REF!+'Könyvtár 5'!I33+'Családsegítő 6'!I34</f>
        <v>#REF!</v>
      </c>
    </row>
    <row r="35" spans="1:9" s="98" customFormat="1" ht="12" hidden="1" customHeight="1" x14ac:dyDescent="0.35">
      <c r="A35" s="282" t="s">
        <v>54</v>
      </c>
      <c r="B35" s="283" t="s">
        <v>55</v>
      </c>
      <c r="C35" s="284">
        <f>+'PH 4'!C33+'Bölcsőde 7'!C34+'Könyvtár 5'!C34+'Családsegítő 6'!C35+'Óvoda 8'!F33</f>
        <v>0</v>
      </c>
      <c r="D35" s="284">
        <f>+'PH 4'!D33+'Bölcsőde 7'!D34+'Könyvtár 5'!D34+'Családsegítő 6'!D35+'Óvoda 8'!G33</f>
        <v>0</v>
      </c>
      <c r="E35" s="284">
        <f>+'PH 4'!E33+'Bölcsőde 7'!E34+'Könyvtár 5'!E34+'Családsegítő 6'!E35+'Óvoda 8'!H33</f>
        <v>0</v>
      </c>
      <c r="F35" s="284">
        <f t="shared" si="0"/>
        <v>0</v>
      </c>
      <c r="G35" s="284" t="e">
        <f>+'PH 4'!G25+' '!G34+'      '!G34+#REF!+'Könyvtár 5'!G34+'Családsegítő 6'!G35</f>
        <v>#REF!</v>
      </c>
      <c r="H35" s="284" t="e">
        <f>+'PH 4'!H25+' '!H34+'      '!H34+#REF!+'Könyvtár 5'!H34+'Családsegítő 6'!H35</f>
        <v>#REF!</v>
      </c>
      <c r="I35" s="284" t="e">
        <f>+'PH 4'!I25+' '!I34+'      '!I34+#REF!+'Könyvtár 5'!I34+'Családsegítő 6'!I35</f>
        <v>#REF!</v>
      </c>
    </row>
    <row r="36" spans="1:9" s="98" customFormat="1" ht="12" hidden="1" customHeight="1" x14ac:dyDescent="0.35">
      <c r="A36" s="282" t="s">
        <v>56</v>
      </c>
      <c r="B36" s="283" t="s">
        <v>57</v>
      </c>
      <c r="C36" s="284">
        <f>+'PH 4'!C34+'Bölcsőde 7'!C35+'Könyvtár 5'!C35+'Családsegítő 6'!C36+'Óvoda 8'!F34</f>
        <v>0</v>
      </c>
      <c r="D36" s="284">
        <f>+'PH 4'!D34+'Bölcsőde 7'!D35+'Könyvtár 5'!D35+'Családsegítő 6'!D36+'Óvoda 8'!G34</f>
        <v>0</v>
      </c>
      <c r="E36" s="284">
        <f>+'PH 4'!E34+'Bölcsőde 7'!E35+'Könyvtár 5'!E35+'Családsegítő 6'!E36+'Óvoda 8'!H34</f>
        <v>0</v>
      </c>
      <c r="F36" s="284">
        <f t="shared" si="0"/>
        <v>0</v>
      </c>
      <c r="G36" s="284" t="e">
        <f>+'PH 4'!G26+' '!G35+'      '!G35+#REF!+'Könyvtár 5'!G35+'Családsegítő 6'!G36</f>
        <v>#REF!</v>
      </c>
      <c r="H36" s="284" t="e">
        <f>+'PH 4'!H26+' '!H35+'      '!H35+#REF!+'Könyvtár 5'!H35+'Családsegítő 6'!H36</f>
        <v>#REF!</v>
      </c>
      <c r="I36" s="284" t="e">
        <f>+'PH 4'!I26+' '!I35+'      '!I35+#REF!+'Könyvtár 5'!I35+'Családsegítő 6'!I36</f>
        <v>#REF!</v>
      </c>
    </row>
    <row r="37" spans="1:9" s="98" customFormat="1" ht="12" hidden="1" customHeight="1" x14ac:dyDescent="0.35">
      <c r="A37" s="282" t="s">
        <v>58</v>
      </c>
      <c r="B37" s="283" t="s">
        <v>59</v>
      </c>
      <c r="C37" s="284">
        <f>+'PH 4'!C35+'Bölcsőde 7'!C35+'Könyvtár 5'!C36+'Családsegítő 6'!C37+'Óvoda 8'!F35</f>
        <v>0</v>
      </c>
      <c r="D37" s="284">
        <f>+'PH 4'!D35+'Bölcsőde 7'!D36+'Könyvtár 5'!D36+'Családsegítő 6'!D37+'Óvoda 8'!G35</f>
        <v>0</v>
      </c>
      <c r="E37" s="284">
        <f>+'PH 4'!E35+'Bölcsőde 7'!E36+'Könyvtár 5'!E36+'Családsegítő 6'!E37+'Óvoda 8'!H35</f>
        <v>0</v>
      </c>
      <c r="F37" s="284">
        <f t="shared" si="0"/>
        <v>0</v>
      </c>
      <c r="G37" s="284" t="e">
        <f>+'PH 4'!G27+' '!G36+'      '!G36+#REF!+'Könyvtár 5'!G36+'Családsegítő 6'!G37</f>
        <v>#REF!</v>
      </c>
      <c r="H37" s="284" t="e">
        <f>+'PH 4'!H27+' '!H36+'      '!H36+#REF!+'Könyvtár 5'!H36+'Családsegítő 6'!H37</f>
        <v>#REF!</v>
      </c>
      <c r="I37" s="284" t="e">
        <f>+'PH 4'!I27+' '!I36+'      '!I36+#REF!+'Könyvtár 5'!I36+'Családsegítő 6'!I37</f>
        <v>#REF!</v>
      </c>
    </row>
    <row r="38" spans="1:9" s="98" customFormat="1" ht="12" customHeight="1" x14ac:dyDescent="0.35">
      <c r="A38" s="514" t="s">
        <v>60</v>
      </c>
      <c r="B38" s="279" t="s">
        <v>417</v>
      </c>
      <c r="C38" s="284">
        <f>+'PH 4'!C28+'Bölcsőde 7'!C36+'Könyvtár 5'!C37+'Családsegítő 6'!C38+'Óvoda 8'!F36</f>
        <v>8830000</v>
      </c>
      <c r="D38" s="284">
        <f>+'PH 4'!D36+'Bölcsőde 7'!D36+'Könyvtár 5'!D37+'Családsegítő 6'!D38+'Óvoda 8'!G36</f>
        <v>0</v>
      </c>
      <c r="E38" s="284">
        <f>+'PH 4'!E36+'Bölcsőde 7'!E36+'Könyvtár 5'!E37+'Családsegítő 6'!E38+'Óvoda 8'!H36</f>
        <v>0</v>
      </c>
      <c r="F38" s="284">
        <f t="shared" si="0"/>
        <v>8830000</v>
      </c>
      <c r="G38" s="280" t="e">
        <f>SUM(G39:G48)</f>
        <v>#REF!</v>
      </c>
      <c r="H38" s="280" t="e">
        <f>SUM(H39:H48)</f>
        <v>#REF!</v>
      </c>
      <c r="I38" s="281" t="e">
        <f>+H38/G38</f>
        <v>#REF!</v>
      </c>
    </row>
    <row r="39" spans="1:9" s="98" customFormat="1" ht="12" customHeight="1" x14ac:dyDescent="0.35">
      <c r="A39" s="282" t="s">
        <v>62</v>
      </c>
      <c r="B39" s="283" t="s">
        <v>63</v>
      </c>
      <c r="C39" s="284">
        <f>+'PH 4'!C37+'Bölcsőde 7'!C38+'Könyvtár 5'!C38+'Családsegítő 6'!C39+'Óvoda 8'!F37</f>
        <v>0</v>
      </c>
      <c r="D39" s="284">
        <f>+'PH 4'!D37+'Bölcsőde 7'!D38+'Könyvtár 5'!D38+'Családsegítő 6'!D39+'Óvoda 8'!G37</f>
        <v>0</v>
      </c>
      <c r="E39" s="284">
        <f>+'PH 4'!E37+'Bölcsőde 7'!E38+'Könyvtár 5'!E38+'Családsegítő 6'!E39+'Óvoda 8'!H37</f>
        <v>0</v>
      </c>
      <c r="F39" s="284">
        <f t="shared" si="0"/>
        <v>0</v>
      </c>
      <c r="G39" s="284" t="e">
        <f>+'PH 4'!G29+' '!G38+'      '!G38+#REF!+'Könyvtár 5'!G38+'Családsegítő 6'!G39</f>
        <v>#REF!</v>
      </c>
      <c r="H39" s="284" t="e">
        <f>+'PH 4'!H29+' '!H38+'      '!H38+#REF!+'Könyvtár 5'!H38+'Családsegítő 6'!H39</f>
        <v>#REF!</v>
      </c>
      <c r="I39" s="284">
        <v>0</v>
      </c>
    </row>
    <row r="40" spans="1:9" s="98" customFormat="1" ht="12" customHeight="1" x14ac:dyDescent="0.35">
      <c r="A40" s="282" t="s">
        <v>64</v>
      </c>
      <c r="B40" s="283" t="s">
        <v>65</v>
      </c>
      <c r="C40" s="284">
        <f>+'PH 4'!C30+'Bölcsőde 7'!C39+'Könyvtár 5'!C39+'Családsegítő 6'!C40+'Óvoda 8'!F38</f>
        <v>3730000</v>
      </c>
      <c r="D40" s="284">
        <f>+'PH 4'!D38+'Bölcsőde 7'!D39+'Könyvtár 5'!D39+'Családsegítő 6'!D40+'Óvoda 8'!G38</f>
        <v>0</v>
      </c>
      <c r="E40" s="284">
        <f>+'PH 4'!E38+'Bölcsőde 7'!E39+'Könyvtár 5'!E39+'Családsegítő 6'!E40+'Óvoda 8'!H38</f>
        <v>0</v>
      </c>
      <c r="F40" s="284">
        <f t="shared" si="0"/>
        <v>3730000</v>
      </c>
      <c r="G40" s="284" t="e">
        <f>+'PH 4'!G30+#REF!+'Könyvtár 5'!G39+'Családsegítő 6'!G40</f>
        <v>#REF!</v>
      </c>
      <c r="H40" s="284" t="e">
        <f>+'PH 4'!H30+#REF!+'Könyvtár 5'!H39+'Családsegítő 6'!H40</f>
        <v>#REF!</v>
      </c>
      <c r="I40" s="285" t="e">
        <f>+H40/G40</f>
        <v>#REF!</v>
      </c>
    </row>
    <row r="41" spans="1:9" s="98" customFormat="1" ht="12" customHeight="1" x14ac:dyDescent="0.35">
      <c r="A41" s="282" t="s">
        <v>66</v>
      </c>
      <c r="B41" s="283" t="s">
        <v>67</v>
      </c>
      <c r="C41" s="284">
        <f>+'PH 4'!C39+'Bölcsőde 7'!C40+'Könyvtár 5'!C40+'Családsegítő 6'!C41+'Óvoda 8'!F39</f>
        <v>0</v>
      </c>
      <c r="D41" s="284">
        <f>+'PH 4'!D39+'Bölcsőde 7'!D40+'Könyvtár 5'!D40+'Családsegítő 6'!D41+'Óvoda 8'!G39</f>
        <v>0</v>
      </c>
      <c r="E41" s="284">
        <f>+'PH 4'!E39+'Bölcsőde 7'!E40+'Könyvtár 5'!E40+'Családsegítő 6'!E41+'Óvoda 8'!H39</f>
        <v>0</v>
      </c>
      <c r="F41" s="284">
        <f t="shared" si="0"/>
        <v>0</v>
      </c>
      <c r="G41" s="284" t="e">
        <f>+'PH 4'!G31+' '!G40+'      '!G40+#REF!+'Könyvtár 5'!G40+'Családsegítő 6'!G41</f>
        <v>#REF!</v>
      </c>
      <c r="H41" s="284" t="e">
        <f>+'PH 4'!H31+' '!H40+'      '!H40+#REF!+'Könyvtár 5'!H40+'Családsegítő 6'!H41</f>
        <v>#REF!</v>
      </c>
      <c r="I41" s="285"/>
    </row>
    <row r="42" spans="1:9" s="98" customFormat="1" ht="12" customHeight="1" x14ac:dyDescent="0.35">
      <c r="A42" s="282" t="s">
        <v>68</v>
      </c>
      <c r="B42" s="283" t="s">
        <v>69</v>
      </c>
      <c r="C42" s="284">
        <f>+'PH 4'!C40+'Bölcsőde 7'!C40+'Könyvtár 5'!C41+'Családsegítő 6'!C42+'Óvoda 8'!F40</f>
        <v>0</v>
      </c>
      <c r="D42" s="284">
        <f>+'PH 4'!D40+'Bölcsőde 7'!D41+'Könyvtár 5'!D41+'Családsegítő 6'!D42+'Óvoda 8'!G40</f>
        <v>0</v>
      </c>
      <c r="E42" s="284">
        <f>+'PH 4'!E40+'Bölcsőde 7'!E41+'Könyvtár 5'!E41+'Családsegítő 6'!E42+'Óvoda 8'!H40</f>
        <v>0</v>
      </c>
      <c r="F42" s="284">
        <f t="shared" si="0"/>
        <v>0</v>
      </c>
      <c r="G42" s="284" t="e">
        <f>+'PH 4'!G32+' '!G41+'      '!G41+#REF!+'Könyvtár 5'!G41+'Családsegítő 6'!G42</f>
        <v>#REF!</v>
      </c>
      <c r="H42" s="284" t="e">
        <f>+'PH 4'!H32+' '!H41+'      '!H41+#REF!+'Könyvtár 5'!H41+'Családsegítő 6'!H42</f>
        <v>#REF!</v>
      </c>
      <c r="I42" s="285">
        <v>0</v>
      </c>
    </row>
    <row r="43" spans="1:9" s="98" customFormat="1" ht="12" customHeight="1" x14ac:dyDescent="0.35">
      <c r="A43" s="282" t="s">
        <v>70</v>
      </c>
      <c r="B43" s="283" t="s">
        <v>71</v>
      </c>
      <c r="C43" s="284">
        <f>+'PH 4'!C41+'Bölcsőde 7'!C41+'Könyvtár 5'!C42+'Családsegítő 6'!C43+'Óvoda 8'!F41</f>
        <v>5100000</v>
      </c>
      <c r="D43" s="284">
        <f>+'PH 4'!D41+'Bölcsőde 7'!D42+'Könyvtár 5'!D42+'Családsegítő 6'!D43+'Óvoda 8'!G41</f>
        <v>0</v>
      </c>
      <c r="E43" s="284">
        <f>+'PH 4'!E41+'Bölcsőde 7'!E42+'Könyvtár 5'!E42+'Családsegítő 6'!E43+'Óvoda 8'!H41</f>
        <v>0</v>
      </c>
      <c r="F43" s="284">
        <f t="shared" si="0"/>
        <v>5100000</v>
      </c>
      <c r="G43" s="284" t="e">
        <f>+'PH 4'!G33+' '!G42+'      '!G42+#REF!+'Könyvtár 5'!G42+'Családsegítő 6'!G43</f>
        <v>#REF!</v>
      </c>
      <c r="H43" s="284" t="e">
        <f>+'PH 4'!H33+' '!H42+'      '!H42+#REF!+'Könyvtár 5'!H42+'Családsegítő 6'!H43</f>
        <v>#REF!</v>
      </c>
      <c r="I43" s="285"/>
    </row>
    <row r="44" spans="1:9" s="98" customFormat="1" ht="12" customHeight="1" x14ac:dyDescent="0.35">
      <c r="A44" s="282" t="s">
        <v>72</v>
      </c>
      <c r="B44" s="283" t="s">
        <v>73</v>
      </c>
      <c r="C44" s="284">
        <f>+'PH 4'!C34</f>
        <v>0</v>
      </c>
      <c r="D44" s="284">
        <f>+'PH 4'!D42+'Bölcsőde 7'!D43+'Könyvtár 5'!D43+'Családsegítő 6'!D44+'Óvoda 8'!G42</f>
        <v>0</v>
      </c>
      <c r="E44" s="284">
        <f>+'PH 4'!E42+'Bölcsőde 7'!E43+'Könyvtár 5'!E43+'Családsegítő 6'!E44+'Óvoda 8'!H42</f>
        <v>0</v>
      </c>
      <c r="F44" s="284">
        <f t="shared" si="0"/>
        <v>0</v>
      </c>
      <c r="G44" s="284" t="e">
        <f>+'PH 4'!G34+' '!G43+'      '!G43+#REF!+'Könyvtár 5'!G43+'Családsegítő 6'!G44</f>
        <v>#REF!</v>
      </c>
      <c r="H44" s="284" t="e">
        <f>+'PH 4'!H34+' '!H43+'      '!H43+#REF!+'Könyvtár 5'!H43+'Családsegítő 6'!H44</f>
        <v>#REF!</v>
      </c>
      <c r="I44" s="285">
        <v>0</v>
      </c>
    </row>
    <row r="45" spans="1:9" s="98" customFormat="1" ht="12" customHeight="1" x14ac:dyDescent="0.35">
      <c r="A45" s="282" t="s">
        <v>74</v>
      </c>
      <c r="B45" s="283" t="s">
        <v>75</v>
      </c>
      <c r="C45" s="284">
        <f>+'PH 4'!C43+'Bölcsőde 7'!C44+'Könyvtár 5'!C44+'Családsegítő 6'!C45+'Óvoda 8'!F43</f>
        <v>0</v>
      </c>
      <c r="D45" s="284">
        <f>+'PH 4'!D43+'Bölcsőde 7'!D44+'Könyvtár 5'!D44+'Családsegítő 6'!D45+'Óvoda 8'!G43</f>
        <v>0</v>
      </c>
      <c r="E45" s="284">
        <f>+'PH 4'!E43+'Bölcsőde 7'!E44+'Könyvtár 5'!E44+'Családsegítő 6'!E45+'Óvoda 8'!H43</f>
        <v>0</v>
      </c>
      <c r="F45" s="284">
        <f t="shared" si="0"/>
        <v>0</v>
      </c>
      <c r="G45" s="284" t="e">
        <f>+'PH 4'!G35+' '!G44+'      '!G44+#REF!+'Könyvtár 5'!G44+'Családsegítő 6'!G45</f>
        <v>#REF!</v>
      </c>
      <c r="H45" s="284" t="e">
        <f>+'PH 4'!H35+' '!H44+'      '!H44+#REF!+'Könyvtár 5'!H44+'Családsegítő 6'!H45</f>
        <v>#REF!</v>
      </c>
      <c r="I45" s="285"/>
    </row>
    <row r="46" spans="1:9" s="98" customFormat="1" ht="12" customHeight="1" x14ac:dyDescent="0.35">
      <c r="A46" s="282" t="s">
        <v>76</v>
      </c>
      <c r="B46" s="283" t="s">
        <v>77</v>
      </c>
      <c r="C46" s="284">
        <f>+'PH 4'!C44+'Bölcsőde 7'!C45+'Könyvtár 5'!C45+'Családsegítő 6'!C46+'Óvoda 8'!F44</f>
        <v>0</v>
      </c>
      <c r="D46" s="284">
        <f>+'PH 4'!D44+'Bölcsőde 7'!D45+'Könyvtár 5'!D45+'Családsegítő 6'!D46+'Óvoda 8'!G44</f>
        <v>0</v>
      </c>
      <c r="E46" s="284">
        <f>+'PH 4'!E44+'Bölcsőde 7'!E45+'Könyvtár 5'!E45+'Családsegítő 6'!E46+'Óvoda 8'!H44</f>
        <v>0</v>
      </c>
      <c r="F46" s="284">
        <f t="shared" si="0"/>
        <v>0</v>
      </c>
      <c r="G46" s="284" t="e">
        <f>+'PH 4'!G36+' '!G45+'      '!G45+#REF!+'Könyvtár 5'!G45+'Családsegítő 6'!G46</f>
        <v>#REF!</v>
      </c>
      <c r="H46" s="284" t="e">
        <f>+'PH 4'!H36+' '!H45+'      '!H45+#REF!+'Könyvtár 5'!H45+'Családsegítő 6'!H46</f>
        <v>#REF!</v>
      </c>
      <c r="I46" s="285" t="e">
        <f t="shared" ref="I46" si="1">+H46/G46</f>
        <v>#REF!</v>
      </c>
    </row>
    <row r="47" spans="1:9" s="98" customFormat="1" ht="12" customHeight="1" x14ac:dyDescent="0.35">
      <c r="A47" s="282" t="s">
        <v>78</v>
      </c>
      <c r="B47" s="283" t="s">
        <v>79</v>
      </c>
      <c r="C47" s="284">
        <f>+'PH 4'!C45+'Bölcsőde 7'!C46+'Könyvtár 5'!C46+'Családsegítő 6'!C47+'Óvoda 8'!F45</f>
        <v>0</v>
      </c>
      <c r="D47" s="284">
        <f>+'PH 4'!D45+'Bölcsőde 7'!D46+'Könyvtár 5'!D46+'Családsegítő 6'!D47+'Óvoda 8'!G45</f>
        <v>0</v>
      </c>
      <c r="E47" s="284">
        <f>+'PH 4'!E45+'Bölcsőde 7'!E46+'Könyvtár 5'!E46+'Családsegítő 6'!E47+'Óvoda 8'!H45</f>
        <v>0</v>
      </c>
      <c r="F47" s="284">
        <f t="shared" si="0"/>
        <v>0</v>
      </c>
      <c r="G47" s="284" t="e">
        <f>+'PH 4'!G37+' '!G46+'      '!G46+#REF!+'Könyvtár 5'!G46+'Családsegítő 6'!G47</f>
        <v>#REF!</v>
      </c>
      <c r="H47" s="284" t="e">
        <f>+'PH 4'!H37+' '!H46+'      '!H46+#REF!+'Könyvtár 5'!H46+'Családsegítő 6'!H47</f>
        <v>#REF!</v>
      </c>
      <c r="I47" s="285"/>
    </row>
    <row r="48" spans="1:9" s="98" customFormat="1" ht="12" customHeight="1" x14ac:dyDescent="0.35">
      <c r="A48" s="282" t="s">
        <v>80</v>
      </c>
      <c r="B48" s="283" t="s">
        <v>81</v>
      </c>
      <c r="C48" s="284">
        <f>+'PH 4'!C46+'Bölcsőde 7'!C47+'Könyvtár 5'!C47+'Családsegítő 6'!C48+'Óvoda 8'!F46</f>
        <v>0</v>
      </c>
      <c r="D48" s="284">
        <f>+'PH 4'!D46+'Bölcsőde 7'!D47+'Könyvtár 5'!D47+'Családsegítő 6'!D48+'Óvoda 8'!G46</f>
        <v>0</v>
      </c>
      <c r="E48" s="284">
        <f>+'PH 4'!E46+'Bölcsőde 7'!E47+'Könyvtár 5'!E47+'Családsegítő 6'!E48+'Óvoda 8'!H46</f>
        <v>0</v>
      </c>
      <c r="F48" s="284">
        <f t="shared" si="0"/>
        <v>0</v>
      </c>
      <c r="G48" s="284" t="e">
        <f>+'PH 4'!G38+#REF!+'Könyvtár 5'!G47+'Családsegítő 6'!G48</f>
        <v>#REF!</v>
      </c>
      <c r="H48" s="284" t="e">
        <f>+'PH 4'!H38+' '!H47+'      '!H47+#REF!+'Könyvtár 5'!H47+'Családsegítő 6'!H48</f>
        <v>#REF!</v>
      </c>
      <c r="I48" s="285" t="e">
        <f>+H48/G48</f>
        <v>#REF!</v>
      </c>
    </row>
    <row r="49" spans="1:9" s="98" customFormat="1" ht="12" customHeight="1" x14ac:dyDescent="0.35">
      <c r="A49" s="514" t="s">
        <v>82</v>
      </c>
      <c r="B49" s="279" t="s">
        <v>299</v>
      </c>
      <c r="C49" s="284">
        <f>+'PH 4'!C47+'Bölcsőde 7'!C48+'Könyvtár 5'!C48+'Családsegítő 6'!C49+'Óvoda 8'!F47</f>
        <v>0</v>
      </c>
      <c r="D49" s="284">
        <f>+'PH 4'!D47+'Bölcsőde 7'!D48+'Könyvtár 5'!D48+'Családsegítő 6'!D49+'Óvoda 8'!G47</f>
        <v>0</v>
      </c>
      <c r="E49" s="284">
        <f>+'PH 4'!E47+'Bölcsőde 7'!E48+'Könyvtár 5'!E48+'Családsegítő 6'!E49+'Óvoda 8'!H47</f>
        <v>0</v>
      </c>
      <c r="F49" s="284">
        <f t="shared" si="0"/>
        <v>0</v>
      </c>
      <c r="G49" s="280" t="e">
        <f>SUM(G50:G54)</f>
        <v>#REF!</v>
      </c>
      <c r="H49" s="280" t="e">
        <f>SUM(H50:H54)</f>
        <v>#REF!</v>
      </c>
      <c r="I49" s="280" t="e">
        <f>SUM(I50:I54)</f>
        <v>#REF!</v>
      </c>
    </row>
    <row r="50" spans="1:9" s="98" customFormat="1" ht="12" hidden="1" customHeight="1" x14ac:dyDescent="0.35">
      <c r="A50" s="282" t="s">
        <v>84</v>
      </c>
      <c r="B50" s="283" t="s">
        <v>85</v>
      </c>
      <c r="C50" s="284">
        <f>+'PH 4'!C48+'Bölcsőde 7'!C49+'Könyvtár 5'!C49+'Családsegítő 6'!C50+'Óvoda 8'!F48</f>
        <v>0</v>
      </c>
      <c r="D50" s="284">
        <f>+'PH 4'!D48+'Bölcsőde 7'!D49+'Könyvtár 5'!D49+'Családsegítő 6'!D50+'Óvoda 8'!G48</f>
        <v>0</v>
      </c>
      <c r="E50" s="284">
        <f>+'PH 4'!E48+'Bölcsőde 7'!E49+'Könyvtár 5'!E49+'Családsegítő 6'!E50+'Óvoda 8'!H48</f>
        <v>0</v>
      </c>
      <c r="F50" s="284">
        <f t="shared" si="0"/>
        <v>0</v>
      </c>
      <c r="G50" s="284" t="e">
        <f>+'PH 4'!G40+' '!G49+'      '!G49+#REF!+'Könyvtár 5'!G49+'Családsegítő 6'!G50</f>
        <v>#REF!</v>
      </c>
      <c r="H50" s="284" t="e">
        <f>+'PH 4'!H40+' '!H49+'      '!H49+#REF!+'Könyvtár 5'!H49+'Családsegítő 6'!H50</f>
        <v>#REF!</v>
      </c>
      <c r="I50" s="284" t="e">
        <f>+'PH 4'!I40+' '!I49+'      '!I49+#REF!+'Könyvtár 5'!I49+'Családsegítő 6'!I50</f>
        <v>#REF!</v>
      </c>
    </row>
    <row r="51" spans="1:9" s="98" customFormat="1" ht="12" hidden="1" customHeight="1" x14ac:dyDescent="0.35">
      <c r="A51" s="282" t="s">
        <v>86</v>
      </c>
      <c r="B51" s="283" t="s">
        <v>87</v>
      </c>
      <c r="C51" s="284">
        <f>+'PH 4'!C49+'Bölcsőde 7'!C50+'Könyvtár 5'!C50+'Családsegítő 6'!C51+'Óvoda 8'!F49</f>
        <v>0</v>
      </c>
      <c r="D51" s="284">
        <f>+'PH 4'!D49+'Bölcsőde 7'!D50+'Könyvtár 5'!D50+'Családsegítő 6'!D51+'Óvoda 8'!G49</f>
        <v>0</v>
      </c>
      <c r="E51" s="284">
        <f>+'PH 4'!E49+'Bölcsőde 7'!E50+'Könyvtár 5'!E50+'Családsegítő 6'!E51+'Óvoda 8'!H49</f>
        <v>0</v>
      </c>
      <c r="F51" s="284">
        <f t="shared" si="0"/>
        <v>0</v>
      </c>
      <c r="G51" s="284" t="e">
        <f>+'PH 4'!G41+' '!G50+'      '!G50+#REF!+'Könyvtár 5'!G50+'Családsegítő 6'!G51</f>
        <v>#REF!</v>
      </c>
      <c r="H51" s="284" t="e">
        <f>+'PH 4'!H41+' '!H50+'      '!H50+#REF!+'Könyvtár 5'!H50+'Családsegítő 6'!H51</f>
        <v>#REF!</v>
      </c>
      <c r="I51" s="284" t="e">
        <f>+'PH 4'!I41+' '!I50+'      '!I50+#REF!+'Könyvtár 5'!I50+'Családsegítő 6'!I51</f>
        <v>#REF!</v>
      </c>
    </row>
    <row r="52" spans="1:9" s="98" customFormat="1" ht="12" hidden="1" customHeight="1" x14ac:dyDescent="0.35">
      <c r="A52" s="282" t="s">
        <v>88</v>
      </c>
      <c r="B52" s="283" t="s">
        <v>89</v>
      </c>
      <c r="C52" s="284">
        <f>+'PH 4'!C50+'Bölcsőde 7'!C51+'Könyvtár 5'!C51+'Családsegítő 6'!C52+'Óvoda 8'!F50</f>
        <v>0</v>
      </c>
      <c r="D52" s="284">
        <f>+'PH 4'!D50+'Bölcsőde 7'!D51+'Könyvtár 5'!D51+'Családsegítő 6'!D52+'Óvoda 8'!G50</f>
        <v>0</v>
      </c>
      <c r="E52" s="284">
        <f>+'PH 4'!E50+'Bölcsőde 7'!E51+'Könyvtár 5'!E51+'Családsegítő 6'!E52+'Óvoda 8'!H50</f>
        <v>0</v>
      </c>
      <c r="F52" s="284">
        <f t="shared" si="0"/>
        <v>0</v>
      </c>
      <c r="G52" s="284" t="e">
        <f>+'PH 4'!G42+' '!G51+'      '!G51+#REF!+'Könyvtár 5'!G51+'Családsegítő 6'!G52</f>
        <v>#REF!</v>
      </c>
      <c r="H52" s="284" t="e">
        <f>+'PH 4'!H42+' '!H51+'      '!H51+#REF!+'Könyvtár 5'!H51+'Családsegítő 6'!H52</f>
        <v>#REF!</v>
      </c>
      <c r="I52" s="284" t="e">
        <f>+'PH 4'!I42+' '!I51+'      '!I51+#REF!+'Könyvtár 5'!I51+'Családsegítő 6'!I52</f>
        <v>#REF!</v>
      </c>
    </row>
    <row r="53" spans="1:9" s="98" customFormat="1" ht="12" hidden="1" customHeight="1" x14ac:dyDescent="0.35">
      <c r="A53" s="282" t="s">
        <v>90</v>
      </c>
      <c r="B53" s="283" t="s">
        <v>91</v>
      </c>
      <c r="C53" s="284">
        <f>+'PH 4'!C51+'Bölcsőde 7'!C52+'Könyvtár 5'!C52+'Családsegítő 6'!C53+'Óvoda 8'!F51</f>
        <v>0</v>
      </c>
      <c r="D53" s="284">
        <f>+'PH 4'!D51+'Bölcsőde 7'!D52+'Könyvtár 5'!D52+'Családsegítő 6'!D53+'Óvoda 8'!G51</f>
        <v>0</v>
      </c>
      <c r="E53" s="284">
        <f>+'PH 4'!E51+'Bölcsőde 7'!E52+'Könyvtár 5'!E52+'Családsegítő 6'!E53+'Óvoda 8'!H51</f>
        <v>0</v>
      </c>
      <c r="F53" s="284">
        <f t="shared" si="0"/>
        <v>0</v>
      </c>
      <c r="G53" s="284" t="e">
        <f>+'PH 4'!G43+' '!G52+'      '!G52+#REF!+'Könyvtár 5'!G52+'Családsegítő 6'!G53</f>
        <v>#REF!</v>
      </c>
      <c r="H53" s="284" t="e">
        <f>+'PH 4'!H43+' '!H52+'      '!H52+#REF!+'Könyvtár 5'!H52+'Családsegítő 6'!H53</f>
        <v>#REF!</v>
      </c>
      <c r="I53" s="284" t="e">
        <f>+'PH 4'!I43+' '!I52+'      '!I52+#REF!+'Könyvtár 5'!I52+'Családsegítő 6'!I53</f>
        <v>#REF!</v>
      </c>
    </row>
    <row r="54" spans="1:9" s="98" customFormat="1" ht="12" hidden="1" customHeight="1" thickBot="1" x14ac:dyDescent="0.4">
      <c r="A54" s="282" t="s">
        <v>92</v>
      </c>
      <c r="B54" s="283" t="s">
        <v>93</v>
      </c>
      <c r="C54" s="284">
        <f>+'PH 4'!C52+'Bölcsőde 7'!C53+'Könyvtár 5'!C53+'Családsegítő 6'!C54+'Óvoda 8'!F52</f>
        <v>0</v>
      </c>
      <c r="D54" s="284">
        <f>+'PH 4'!D52+'Bölcsőde 7'!D53+'Könyvtár 5'!D53+'Családsegítő 6'!D54+'Óvoda 8'!G52</f>
        <v>0</v>
      </c>
      <c r="E54" s="284">
        <f>+'PH 4'!E52+'Bölcsőde 7'!E53+'Könyvtár 5'!E53+'Családsegítő 6'!E54+'Óvoda 8'!H52</f>
        <v>0</v>
      </c>
      <c r="F54" s="284">
        <f t="shared" si="0"/>
        <v>0</v>
      </c>
      <c r="G54" s="284" t="e">
        <f>+'PH 4'!G44+' '!G53+'      '!G53+#REF!+'Könyvtár 5'!G53+'Családsegítő 6'!G54</f>
        <v>#REF!</v>
      </c>
      <c r="H54" s="284" t="e">
        <f>+'PH 4'!H44+' '!H53+'      '!H53+#REF!+'Könyvtár 5'!H53+'Családsegítő 6'!H54</f>
        <v>#REF!</v>
      </c>
      <c r="I54" s="284" t="e">
        <f>+'PH 4'!I44+' '!I53+'      '!I53+#REF!+'Könyvtár 5'!I53+'Családsegítő 6'!I54</f>
        <v>#REF!</v>
      </c>
    </row>
    <row r="55" spans="1:9" s="98" customFormat="1" ht="12" customHeight="1" x14ac:dyDescent="0.35">
      <c r="A55" s="514" t="s">
        <v>94</v>
      </c>
      <c r="B55" s="279" t="s">
        <v>254</v>
      </c>
      <c r="C55" s="284">
        <f>+'PH 4'!C53+'Bölcsőde 7'!C54+'Könyvtár 5'!C54+'Családsegítő 6'!C55+'Óvoda 8'!F53</f>
        <v>0</v>
      </c>
      <c r="D55" s="284">
        <f>+'PH 4'!D53+'Bölcsőde 7'!D54+'Könyvtár 5'!D54+'Családsegítő 6'!D55+'Óvoda 8'!G53</f>
        <v>0</v>
      </c>
      <c r="E55" s="284">
        <f>+'PH 4'!E53+'Bölcsőde 7'!E54+'Könyvtár 5'!E54+'Családsegítő 6'!E55+'Óvoda 8'!H53</f>
        <v>0</v>
      </c>
      <c r="F55" s="284">
        <f t="shared" si="0"/>
        <v>0</v>
      </c>
      <c r="G55" s="280" t="e">
        <f>SUM(G56:G58)</f>
        <v>#REF!</v>
      </c>
      <c r="H55" s="280" t="e">
        <f>SUM(H56:H58)</f>
        <v>#REF!</v>
      </c>
      <c r="I55" s="280"/>
    </row>
    <row r="56" spans="1:9" s="75" customFormat="1" ht="21.75" hidden="1" customHeight="1" x14ac:dyDescent="0.35">
      <c r="A56" s="282" t="s">
        <v>96</v>
      </c>
      <c r="B56" s="283" t="s">
        <v>97</v>
      </c>
      <c r="C56" s="284">
        <f>+'PH 4'!C54+'Bölcsőde 7'!C55+'Könyvtár 5'!C55+'Családsegítő 6'!C56+'Óvoda 8'!F54</f>
        <v>0</v>
      </c>
      <c r="D56" s="284">
        <f>+'PH 4'!D54+'Bölcsőde 7'!D55+'Könyvtár 5'!D55+'Családsegítő 6'!D56+'Óvoda 8'!G54</f>
        <v>0</v>
      </c>
      <c r="E56" s="284">
        <f>+'PH 4'!E54+'Bölcsőde 7'!E55+'Könyvtár 5'!E55+'Családsegítő 6'!E56+'Óvoda 8'!H54</f>
        <v>0</v>
      </c>
      <c r="F56" s="284">
        <f t="shared" si="0"/>
        <v>0</v>
      </c>
      <c r="G56" s="284" t="e">
        <f>+'PH 4'!G46+' '!G55+'      '!G55+#REF!+'Könyvtár 5'!G55+'Családsegítő 6'!G56</f>
        <v>#REF!</v>
      </c>
      <c r="H56" s="284" t="e">
        <f>+'PH 4'!H46+' '!H55+'      '!H55+#REF!+'Könyvtár 5'!H55+'Családsegítő 6'!H56</f>
        <v>#REF!</v>
      </c>
      <c r="I56" s="284" t="e">
        <f>+'PH 4'!I46+' '!I55+'      '!I55+#REF!+'Könyvtár 5'!I55+'Családsegítő 6'!I56</f>
        <v>#REF!</v>
      </c>
    </row>
    <row r="57" spans="1:9" s="75" customFormat="1" ht="20.25" hidden="1" customHeight="1" x14ac:dyDescent="0.35">
      <c r="A57" s="282" t="s">
        <v>98</v>
      </c>
      <c r="B57" s="283" t="s">
        <v>99</v>
      </c>
      <c r="C57" s="284">
        <f>+'PH 4'!C55+'Bölcsőde 7'!C56+'Könyvtár 5'!C56+'Családsegítő 6'!C57+'Óvoda 8'!F55</f>
        <v>5642093</v>
      </c>
      <c r="D57" s="284">
        <f>+'PH 4'!D55+'Bölcsőde 7'!D56+'Könyvtár 5'!D56+'Családsegítő 6'!D57+'Óvoda 8'!G55</f>
        <v>0</v>
      </c>
      <c r="E57" s="284">
        <f>+'PH 4'!E55+'Bölcsőde 7'!E56+'Könyvtár 5'!E56+'Családsegítő 6'!E57+'Óvoda 8'!H55</f>
        <v>0</v>
      </c>
      <c r="F57" s="284">
        <f t="shared" si="0"/>
        <v>5642093</v>
      </c>
      <c r="G57" s="284" t="e">
        <f>+'PH 4'!G47+' '!G56+'      '!G56+#REF!+'Könyvtár 5'!G56+'Családsegítő 6'!G57</f>
        <v>#REF!</v>
      </c>
      <c r="H57" s="284" t="e">
        <f>+'PH 4'!H47+' '!H56+'      '!H56+#REF!+'Könyvtár 5'!H56+'Családsegítő 6'!H57</f>
        <v>#REF!</v>
      </c>
      <c r="I57" s="284" t="e">
        <f>+'PH 4'!I47+' '!I56+'      '!I56+#REF!+'Könyvtár 5'!I56+'Családsegítő 6'!I57</f>
        <v>#REF!</v>
      </c>
    </row>
    <row r="58" spans="1:9" s="75" customFormat="1" ht="12" hidden="1" customHeight="1" x14ac:dyDescent="0.35">
      <c r="A58" s="282" t="s">
        <v>100</v>
      </c>
      <c r="B58" s="283" t="s">
        <v>101</v>
      </c>
      <c r="C58" s="284">
        <f>+'PH 4'!C56+'Bölcsőde 7'!C57+'Könyvtár 5'!C57+'Családsegítő 6'!C58+'Óvoda 8'!F56</f>
        <v>0</v>
      </c>
      <c r="D58" s="284">
        <f>+'PH 4'!D56+'Bölcsőde 7'!D57+'Könyvtár 5'!D57+'Családsegítő 6'!D58+'Óvoda 8'!G56</f>
        <v>0</v>
      </c>
      <c r="E58" s="284">
        <f>+'PH 4'!E56+'Bölcsőde 7'!E57+'Könyvtár 5'!E57+'Családsegítő 6'!E58+'Óvoda 8'!H56</f>
        <v>0</v>
      </c>
      <c r="F58" s="284">
        <f t="shared" si="0"/>
        <v>0</v>
      </c>
      <c r="G58" s="284" t="e">
        <f>+'PH 4'!G48+' '!G57+'      '!G57+#REF!+'Könyvtár 5'!G57+'Családsegítő 6'!G58</f>
        <v>#REF!</v>
      </c>
      <c r="H58" s="284" t="e">
        <f>+'PH 4'!H48+' '!H57+'      '!H57+#REF!+'Könyvtár 5'!H57+'Családsegítő 6'!H58</f>
        <v>#REF!</v>
      </c>
      <c r="I58" s="284" t="e">
        <f>+'PH 4'!I48+' '!I57+'      '!I57+#REF!+'Könyvtár 5'!I57+'Családsegítő 6'!I58</f>
        <v>#DIV/0!</v>
      </c>
    </row>
    <row r="59" spans="1:9" s="75" customFormat="1" ht="12" hidden="1" customHeight="1" thickBot="1" x14ac:dyDescent="0.4">
      <c r="A59" s="282" t="s">
        <v>102</v>
      </c>
      <c r="B59" s="283" t="s">
        <v>103</v>
      </c>
      <c r="C59" s="284">
        <f>+'PH 4'!C57+'Bölcsőde 7'!C58+'Könyvtár 5'!C58+'Családsegítő 6'!C59+'Óvoda 8'!F57</f>
        <v>0</v>
      </c>
      <c r="D59" s="284">
        <f>+'PH 4'!D57+'Bölcsőde 7'!D58+'Könyvtár 5'!D58+'Családsegítő 6'!D59+'Óvoda 8'!G57</f>
        <v>0</v>
      </c>
      <c r="E59" s="284">
        <f>+'PH 4'!E57+'Bölcsőde 7'!E58+'Könyvtár 5'!E58+'Családsegítő 6'!E59+'Óvoda 8'!H57</f>
        <v>0</v>
      </c>
      <c r="F59" s="284">
        <f t="shared" si="0"/>
        <v>0</v>
      </c>
      <c r="G59" s="284" t="e">
        <f>+'PH 4'!G49+' '!G58+'      '!G58+#REF!+'Könyvtár 5'!G58+'Családsegítő 6'!G59</f>
        <v>#REF!</v>
      </c>
      <c r="H59" s="284" t="e">
        <f>+'PH 4'!H49+' '!H58+'      '!H58+#REF!+'Könyvtár 5'!H58+'Családsegítő 6'!H59</f>
        <v>#REF!</v>
      </c>
      <c r="I59" s="284" t="e">
        <f>+'PH 4'!I49+' '!I58+'      '!I58+#REF!+'Könyvtár 5'!I58+'Családsegítő 6'!I59</f>
        <v>#REF!</v>
      </c>
    </row>
    <row r="60" spans="1:9" s="75" customFormat="1" ht="12" customHeight="1" x14ac:dyDescent="0.35">
      <c r="A60" s="514" t="s">
        <v>104</v>
      </c>
      <c r="B60" s="289" t="s">
        <v>418</v>
      </c>
      <c r="C60" s="284">
        <f>+'PH 4'!C58+'Bölcsőde 7'!C59+'Könyvtár 5'!C59+'Családsegítő 6'!C60+'Óvoda 8'!F58</f>
        <v>0</v>
      </c>
      <c r="D60" s="284">
        <f>+'PH 4'!D58+'Bölcsőde 7'!D59+'Könyvtár 5'!D59+'Családsegítő 6'!D60+'Óvoda 8'!G58</f>
        <v>0</v>
      </c>
      <c r="E60" s="284">
        <f>+'PH 4'!E58+'Bölcsőde 7'!E59+'Könyvtár 5'!E59+'Családsegítő 6'!E60+'Óvoda 8'!H58</f>
        <v>0</v>
      </c>
      <c r="F60" s="284">
        <f t="shared" si="0"/>
        <v>0</v>
      </c>
      <c r="G60" s="280" t="e">
        <f>SUM(G61:G63)</f>
        <v>#REF!</v>
      </c>
      <c r="H60" s="280" t="e">
        <f>SUM(H61:H63)</f>
        <v>#REF!</v>
      </c>
      <c r="I60" s="280" t="e">
        <f>SUM(I61:I63)</f>
        <v>#REF!</v>
      </c>
    </row>
    <row r="61" spans="1:9" s="75" customFormat="1" ht="21.75" hidden="1" customHeight="1" x14ac:dyDescent="0.35">
      <c r="A61" s="282" t="s">
        <v>106</v>
      </c>
      <c r="B61" s="283" t="s">
        <v>107</v>
      </c>
      <c r="C61" s="284">
        <f>+'PH 4'!C59+'Bölcsőde 7'!C60+'Könyvtár 5'!C60+'Családsegítő 6'!C61+'Óvoda 8'!F59</f>
        <v>0</v>
      </c>
      <c r="D61" s="284">
        <f>+'PH 4'!D59+'Bölcsőde 7'!D60+'Könyvtár 5'!D60+'Családsegítő 6'!D61+'Óvoda 8'!G59</f>
        <v>0</v>
      </c>
      <c r="E61" s="284">
        <f>+'PH 4'!E59+'Bölcsőde 7'!E60+'Könyvtár 5'!E60+'Családsegítő 6'!E61+'Óvoda 8'!H59</f>
        <v>0</v>
      </c>
      <c r="F61" s="284">
        <f t="shared" si="0"/>
        <v>0</v>
      </c>
      <c r="G61" s="284" t="e">
        <f>+'PH 4'!G51+' '!G60+'      '!G60+#REF!+'Könyvtár 5'!G60+'Családsegítő 6'!G61</f>
        <v>#REF!</v>
      </c>
      <c r="H61" s="284" t="e">
        <f>+'PH 4'!H51+' '!H60+'      '!H60+#REF!+'Könyvtár 5'!H60+'Családsegítő 6'!H61</f>
        <v>#REF!</v>
      </c>
      <c r="I61" s="284" t="e">
        <f>+'PH 4'!I51+' '!I60+'      '!I60+#REF!+'Könyvtár 5'!I60+'Családsegítő 6'!I61</f>
        <v>#REF!</v>
      </c>
    </row>
    <row r="62" spans="1:9" s="75" customFormat="1" ht="20.25" hidden="1" customHeight="1" x14ac:dyDescent="0.35">
      <c r="A62" s="282" t="s">
        <v>108</v>
      </c>
      <c r="B62" s="283" t="s">
        <v>109</v>
      </c>
      <c r="C62" s="284">
        <f>+'PH 4'!C60+'Bölcsőde 7'!C61+'Könyvtár 5'!C61+'Családsegítő 6'!C62+'Óvoda 8'!F60</f>
        <v>0</v>
      </c>
      <c r="D62" s="284">
        <f>+'PH 4'!D60+'Bölcsőde 7'!D61+'Könyvtár 5'!D61+'Családsegítő 6'!D62+'Óvoda 8'!G60</f>
        <v>0</v>
      </c>
      <c r="E62" s="284">
        <f>+'PH 4'!E60+'Bölcsőde 7'!E61+'Könyvtár 5'!E61+'Családsegítő 6'!E62+'Óvoda 8'!H60</f>
        <v>0</v>
      </c>
      <c r="F62" s="284">
        <f t="shared" si="0"/>
        <v>0</v>
      </c>
      <c r="G62" s="284" t="e">
        <f>+'PH 4'!G52+' '!G61+'      '!G61+#REF!+'Könyvtár 5'!G61+'Családsegítő 6'!G62</f>
        <v>#REF!</v>
      </c>
      <c r="H62" s="284" t="e">
        <f>+'PH 4'!H52+' '!H61+'      '!H61+#REF!+'Könyvtár 5'!H61+'Családsegítő 6'!H62</f>
        <v>#REF!</v>
      </c>
      <c r="I62" s="284" t="e">
        <f>+'PH 4'!I52+' '!I61+'      '!I61+#REF!+'Könyvtár 5'!I61+'Családsegítő 6'!I62</f>
        <v>#REF!</v>
      </c>
    </row>
    <row r="63" spans="1:9" s="75" customFormat="1" ht="12" hidden="1" customHeight="1" x14ac:dyDescent="0.35">
      <c r="A63" s="282" t="s">
        <v>110</v>
      </c>
      <c r="B63" s="283" t="s">
        <v>111</v>
      </c>
      <c r="C63" s="284">
        <f>+'PH 4'!C61+'Bölcsőde 7'!C62+'Könyvtár 5'!C62+'Családsegítő 6'!C63+'Óvoda 8'!F61</f>
        <v>0</v>
      </c>
      <c r="D63" s="284">
        <f>+'PH 4'!D61+'Bölcsőde 7'!D62+'Könyvtár 5'!D62+'Családsegítő 6'!D63+'Óvoda 8'!G61</f>
        <v>0</v>
      </c>
      <c r="E63" s="284">
        <f>+'PH 4'!E61+'Bölcsőde 7'!E62+'Könyvtár 5'!E62+'Családsegítő 6'!E63+'Óvoda 8'!H61</f>
        <v>0</v>
      </c>
      <c r="F63" s="284">
        <f t="shared" si="0"/>
        <v>0</v>
      </c>
      <c r="G63" s="284" t="e">
        <f>+'PH 4'!G53+' '!G62+'      '!G62+#REF!+'Könyvtár 5'!G62+'Családsegítő 6'!G63</f>
        <v>#REF!</v>
      </c>
      <c r="H63" s="284" t="e">
        <f>+'PH 4'!H53+' '!H62+'      '!H62+#REF!+'Könyvtár 5'!H62+'Családsegítő 6'!H63</f>
        <v>#REF!</v>
      </c>
      <c r="I63" s="284" t="e">
        <f>+'PH 4'!I53+' '!I62+'      '!I62+#REF!+'Könyvtár 5'!I62+'Családsegítő 6'!I63</f>
        <v>#REF!</v>
      </c>
    </row>
    <row r="64" spans="1:9" s="75" customFormat="1" ht="12" hidden="1" customHeight="1" thickBot="1" x14ac:dyDescent="0.4">
      <c r="A64" s="282" t="s">
        <v>112</v>
      </c>
      <c r="B64" s="283" t="s">
        <v>113</v>
      </c>
      <c r="C64" s="284">
        <f>+'PH 4'!C62+'Bölcsőde 7'!C63+'Könyvtár 5'!C63+'Családsegítő 6'!C64+'Óvoda 8'!F62</f>
        <v>4000000</v>
      </c>
      <c r="D64" s="284">
        <f>+'PH 4'!D62+'Bölcsőde 7'!D63+'Könyvtár 5'!D63+'Családsegítő 6'!D64+'Óvoda 8'!G62</f>
        <v>0</v>
      </c>
      <c r="E64" s="284">
        <f>+'PH 4'!E62+'Bölcsőde 7'!E63+'Könyvtár 5'!E63+'Családsegítő 6'!E64+'Óvoda 8'!H62</f>
        <v>0</v>
      </c>
      <c r="F64" s="284">
        <f t="shared" si="0"/>
        <v>4000000</v>
      </c>
      <c r="G64" s="284" t="e">
        <f>+'PH 4'!G54+' '!G63+'      '!G63+#REF!+'Könyvtár 5'!G63+'Családsegítő 6'!G64</f>
        <v>#REF!</v>
      </c>
      <c r="H64" s="284" t="e">
        <f>+'PH 4'!H54+' '!H63+'      '!H63+#REF!+'Könyvtár 5'!H63+'Családsegítő 6'!H64</f>
        <v>#REF!</v>
      </c>
      <c r="I64" s="284" t="e">
        <f>+'PH 4'!I54+' '!I63+'      '!I63+#REF!+'Könyvtár 5'!I63+'Családsegítő 6'!I64</f>
        <v>#REF!</v>
      </c>
    </row>
    <row r="65" spans="1:9" s="75" customFormat="1" ht="12" customHeight="1" x14ac:dyDescent="0.35">
      <c r="A65" s="514" t="s">
        <v>114</v>
      </c>
      <c r="B65" s="279" t="s">
        <v>638</v>
      </c>
      <c r="C65" s="284">
        <f>+'PH 4'!C55+'Bölcsőde 7'!C63+'Könyvtár 5'!C64+'Családsegítő 6'!C65+'Óvoda 8'!F63</f>
        <v>12472093</v>
      </c>
      <c r="D65" s="284">
        <f>+'PH 4'!D63+'Bölcsőde 7'!D64+'Könyvtár 5'!D64+'Családsegítő 6'!D65+'Óvoda 8'!G63</f>
        <v>0</v>
      </c>
      <c r="E65" s="284">
        <f>+'PH 4'!E63+'Bölcsőde 7'!E64+'Könyvtár 5'!E64+'Családsegítő 6'!E65+'Óvoda 8'!H63</f>
        <v>0</v>
      </c>
      <c r="F65" s="284">
        <f t="shared" si="0"/>
        <v>12472093</v>
      </c>
      <c r="G65" s="280" t="e">
        <f>+G10+G17+G24+G31+G38+G49+G55+G60</f>
        <v>#REF!</v>
      </c>
      <c r="H65" s="280" t="e">
        <f>+H10+H17+H24+H31+H38+H49+H55+H60</f>
        <v>#REF!</v>
      </c>
      <c r="I65" s="281" t="e">
        <f>+H65/G65</f>
        <v>#REF!</v>
      </c>
    </row>
    <row r="66" spans="1:9" s="75" customFormat="1" ht="12" customHeight="1" x14ac:dyDescent="0.25">
      <c r="A66" s="291" t="s">
        <v>362</v>
      </c>
      <c r="B66" s="289" t="s">
        <v>624</v>
      </c>
      <c r="C66" s="284">
        <f>+'PH 4'!C64+'Bölcsőde 7'!C65+'Könyvtár 5'!C65+'Családsegítő 6'!C66+'Óvoda 8'!F64</f>
        <v>0</v>
      </c>
      <c r="D66" s="284">
        <f>+'PH 4'!D64+'Bölcsőde 7'!D65+'Könyvtár 5'!D65+'Családsegítő 6'!D66+'Óvoda 8'!G64</f>
        <v>0</v>
      </c>
      <c r="E66" s="284">
        <f>+'PH 4'!E64+'Bölcsőde 7'!E65+'Könyvtár 5'!E65+'Családsegítő 6'!E66+'Óvoda 8'!H64</f>
        <v>0</v>
      </c>
      <c r="F66" s="284">
        <f t="shared" si="0"/>
        <v>0</v>
      </c>
      <c r="G66" s="280" t="e">
        <f>SUM(G67:G69)</f>
        <v>#REF!</v>
      </c>
      <c r="H66" s="280" t="e">
        <f>SUM(H67:H69)</f>
        <v>#REF!</v>
      </c>
      <c r="I66" s="280" t="e">
        <f>SUM(I67:I69)</f>
        <v>#REF!</v>
      </c>
    </row>
    <row r="67" spans="1:9" s="75" customFormat="1" ht="12" customHeight="1" x14ac:dyDescent="0.35">
      <c r="A67" s="282" t="s">
        <v>118</v>
      </c>
      <c r="B67" s="283" t="s">
        <v>119</v>
      </c>
      <c r="C67" s="284"/>
      <c r="D67" s="284">
        <f>+'PH 4'!D65+'Bölcsőde 7'!D66+'Könyvtár 5'!D66+'Családsegítő 6'!D67+'Óvoda 8'!G65</f>
        <v>0</v>
      </c>
      <c r="E67" s="284">
        <f>+'PH 4'!E65+'Bölcsőde 7'!E66+'Könyvtár 5'!E66+'Családsegítő 6'!E67+'Óvoda 8'!H65</f>
        <v>0</v>
      </c>
      <c r="F67" s="284">
        <f t="shared" si="0"/>
        <v>0</v>
      </c>
      <c r="G67" s="284" t="e">
        <f>+'PH 4'!G57+' '!G66+'      '!G66+#REF!+'Könyvtár 5'!G66+'Családsegítő 6'!G67</f>
        <v>#REF!</v>
      </c>
      <c r="H67" s="284" t="e">
        <f>+'PH 4'!H57+' '!H66+'      '!H66+#REF!+'Könyvtár 5'!H66+'Családsegítő 6'!H67</f>
        <v>#REF!</v>
      </c>
      <c r="I67" s="284" t="e">
        <f>+'PH 4'!I57+' '!I66+'      '!I66+#REF!+'Könyvtár 5'!I66+'Családsegítő 6'!I67</f>
        <v>#REF!</v>
      </c>
    </row>
    <row r="68" spans="1:9" s="75" customFormat="1" ht="12" customHeight="1" x14ac:dyDescent="0.35">
      <c r="A68" s="282" t="s">
        <v>120</v>
      </c>
      <c r="B68" s="283" t="s">
        <v>121</v>
      </c>
      <c r="C68" s="284"/>
      <c r="D68" s="284">
        <f>+'PH 4'!D66+'Bölcsőde 7'!D67+'Könyvtár 5'!D67+'Családsegítő 6'!D68+'Óvoda 8'!G66</f>
        <v>0</v>
      </c>
      <c r="E68" s="284">
        <f>+'PH 4'!E66+'Bölcsőde 7'!E67+'Könyvtár 5'!E67+'Családsegítő 6'!E68+'Óvoda 8'!H66</f>
        <v>0</v>
      </c>
      <c r="F68" s="284">
        <f t="shared" si="0"/>
        <v>0</v>
      </c>
      <c r="G68" s="284" t="e">
        <f>+'PH 4'!G58+' '!G67+'      '!G67+#REF!+'Könyvtár 5'!G67+'Családsegítő 6'!G68</f>
        <v>#REF!</v>
      </c>
      <c r="H68" s="284" t="e">
        <f>+'PH 4'!H58+' '!H67+'      '!H67+#REF!+'Könyvtár 5'!H67+'Családsegítő 6'!H68</f>
        <v>#REF!</v>
      </c>
      <c r="I68" s="284" t="e">
        <f>+'PH 4'!I58+' '!I67+'      '!I67+#REF!+'Könyvtár 5'!I67+'Családsegítő 6'!I68</f>
        <v>#REF!</v>
      </c>
    </row>
    <row r="69" spans="1:9" s="75" customFormat="1" ht="12" customHeight="1" x14ac:dyDescent="0.35">
      <c r="A69" s="282" t="s">
        <v>122</v>
      </c>
      <c r="B69" s="292" t="s">
        <v>363</v>
      </c>
      <c r="C69" s="284">
        <f>+'PH 4'!C67+'Bölcsőde 7'!C68+'Könyvtár 5'!C68+'Családsegítő 6'!C69+'Óvoda 8'!F67</f>
        <v>0</v>
      </c>
      <c r="D69" s="284">
        <f>+'PH 4'!D67+'Bölcsőde 7'!D68+'Könyvtár 5'!D68+'Családsegítő 6'!D69+'Óvoda 8'!G67</f>
        <v>0</v>
      </c>
      <c r="E69" s="284">
        <f>+'PH 4'!E67+'Bölcsőde 7'!E68+'Könyvtár 5'!E68+'Családsegítő 6'!E69+'Óvoda 8'!H67</f>
        <v>0</v>
      </c>
      <c r="F69" s="284">
        <f t="shared" si="0"/>
        <v>0</v>
      </c>
      <c r="G69" s="284" t="e">
        <f>+'PH 4'!G59+' '!G68+'      '!G68+#REF!+'Könyvtár 5'!G68+'Családsegítő 6'!G69</f>
        <v>#REF!</v>
      </c>
      <c r="H69" s="284" t="e">
        <f>+'PH 4'!H59+' '!H68+'      '!H68+#REF!+'Könyvtár 5'!H68+'Családsegítő 6'!H69</f>
        <v>#REF!</v>
      </c>
      <c r="I69" s="284" t="e">
        <f>+'PH 4'!I59+' '!I68+'      '!I68+#REF!+'Könyvtár 5'!I68+'Családsegítő 6'!I69</f>
        <v>#REF!</v>
      </c>
    </row>
    <row r="70" spans="1:9" s="75" customFormat="1" ht="12" customHeight="1" x14ac:dyDescent="0.25">
      <c r="A70" s="291" t="s">
        <v>124</v>
      </c>
      <c r="B70" s="289" t="s">
        <v>625</v>
      </c>
      <c r="C70" s="284"/>
      <c r="D70" s="284"/>
      <c r="E70" s="284">
        <f>+'PH 4'!E68+'Bölcsőde 7'!E69+'Könyvtár 5'!E69+'Családsegítő 6'!E70+'Óvoda 8'!H68</f>
        <v>0</v>
      </c>
      <c r="F70" s="284">
        <f t="shared" si="0"/>
        <v>0</v>
      </c>
      <c r="G70" s="280" t="e">
        <f>SUM(G71:G74)</f>
        <v>#REF!</v>
      </c>
      <c r="H70" s="280" t="e">
        <f>SUM(H71:H74)</f>
        <v>#REF!</v>
      </c>
      <c r="I70" s="280" t="e">
        <f>SUM(I71:I74)</f>
        <v>#REF!</v>
      </c>
    </row>
    <row r="71" spans="1:9" s="75" customFormat="1" ht="12" hidden="1" customHeight="1" x14ac:dyDescent="0.35">
      <c r="A71" s="282" t="s">
        <v>126</v>
      </c>
      <c r="B71" s="283" t="s">
        <v>127</v>
      </c>
      <c r="C71" s="284">
        <f>+'PH 4'!C69+'Bölcsőde 7'!C70+'Könyvtár 5'!C70+'Családsegítő 6'!C71+'Óvoda 8'!F69</f>
        <v>345587775</v>
      </c>
      <c r="D71" s="284">
        <f>+'PH 4'!D69+'Bölcsőde 7'!D70+'Könyvtár 5'!D70+'Családsegítő 6'!D71+'Óvoda 8'!G69</f>
        <v>8999846</v>
      </c>
      <c r="E71" s="284">
        <f>+'PH 4'!E69+'Bölcsőde 7'!E70+'Könyvtár 5'!E70+'Családsegítő 6'!E71+'Óvoda 8'!H69</f>
        <v>0</v>
      </c>
      <c r="F71" s="284">
        <f t="shared" si="0"/>
        <v>354587621</v>
      </c>
      <c r="G71" s="284" t="e">
        <f>+'PH 4'!G61+' '!G70+'      '!G70+#REF!+'Könyvtár 5'!G70+'Családsegítő 6'!G71</f>
        <v>#REF!</v>
      </c>
      <c r="H71" s="284" t="e">
        <f>+'PH 4'!H61+' '!H70+'      '!H70+#REF!+'Könyvtár 5'!H70+'Családsegítő 6'!H71</f>
        <v>#REF!</v>
      </c>
      <c r="I71" s="284" t="e">
        <f>+'PH 4'!I61+' '!I70+'      '!I70+#REF!+'Könyvtár 5'!I70+'Családsegítő 6'!I71</f>
        <v>#REF!</v>
      </c>
    </row>
    <row r="72" spans="1:9" s="75" customFormat="1" ht="12" hidden="1" customHeight="1" x14ac:dyDescent="0.35">
      <c r="A72" s="282" t="s">
        <v>128</v>
      </c>
      <c r="B72" s="283" t="s">
        <v>129</v>
      </c>
      <c r="C72" s="284">
        <f>+'PH 4'!C70+'Bölcsőde 7'!C71+'Könyvtár 5'!C71+'Családsegítő 6'!C72+'Óvoda 8'!F70</f>
        <v>0</v>
      </c>
      <c r="D72" s="284">
        <f>+'PH 4'!D70+'Bölcsőde 7'!D71+'Könyvtár 5'!D71+'Családsegítő 6'!D72+'Óvoda 8'!G70</f>
        <v>0</v>
      </c>
      <c r="E72" s="284">
        <f>+'PH 4'!E70+'Bölcsőde 7'!E71+'Könyvtár 5'!E71+'Családsegítő 6'!E72+'Óvoda 8'!H70</f>
        <v>0</v>
      </c>
      <c r="F72" s="284">
        <f t="shared" si="0"/>
        <v>0</v>
      </c>
      <c r="G72" s="284" t="e">
        <f>+'PH 4'!G62+' '!G71+'      '!G71+#REF!+'Könyvtár 5'!G71+'Családsegítő 6'!G72</f>
        <v>#REF!</v>
      </c>
      <c r="H72" s="284" t="e">
        <f>+'PH 4'!H62+' '!H71+'      '!H71+#REF!+'Könyvtár 5'!H71+'Családsegítő 6'!H72</f>
        <v>#REF!</v>
      </c>
      <c r="I72" s="284" t="e">
        <f>+'PH 4'!I62+' '!I71+'      '!I71+#REF!+'Könyvtár 5'!I71+'Családsegítő 6'!I72</f>
        <v>#REF!</v>
      </c>
    </row>
    <row r="73" spans="1:9" s="75" customFormat="1" ht="12" hidden="1" customHeight="1" x14ac:dyDescent="0.35">
      <c r="A73" s="282" t="s">
        <v>130</v>
      </c>
      <c r="B73" s="283" t="s">
        <v>131</v>
      </c>
      <c r="C73" s="284">
        <f>+'PH 4'!C71+'Bölcsőde 7'!C72+'Könyvtár 5'!C72+'Családsegítő 6'!C73+'Óvoda 8'!F71</f>
        <v>0</v>
      </c>
      <c r="D73" s="284">
        <f>+'PH 4'!D71+'Bölcsőde 7'!D72+'Könyvtár 5'!D72+'Családsegítő 6'!D73+'Óvoda 8'!G71</f>
        <v>0</v>
      </c>
      <c r="E73" s="284">
        <f>+'PH 4'!E71+'Bölcsőde 7'!E72+'Könyvtár 5'!E72+'Családsegítő 6'!E73+'Óvoda 8'!H71</f>
        <v>0</v>
      </c>
      <c r="F73" s="284">
        <f t="shared" si="0"/>
        <v>0</v>
      </c>
      <c r="G73" s="284" t="e">
        <f>+'PH 4'!G63+' '!G72+'      '!G72+#REF!+'Könyvtár 5'!G72+'Családsegítő 6'!G73</f>
        <v>#REF!</v>
      </c>
      <c r="H73" s="284" t="e">
        <f>+'PH 4'!H63+' '!H72+'      '!H72+#REF!+'Könyvtár 5'!H72+'Családsegítő 6'!H73</f>
        <v>#REF!</v>
      </c>
      <c r="I73" s="284" t="e">
        <f>+'PH 4'!I63+' '!I72+'      '!I72+#REF!+'Könyvtár 5'!I72+'Családsegítő 6'!I73</f>
        <v>#REF!</v>
      </c>
    </row>
    <row r="74" spans="1:9" s="75" customFormat="1" ht="12" hidden="1" customHeight="1" thickBot="1" x14ac:dyDescent="0.4">
      <c r="A74" s="282" t="s">
        <v>132</v>
      </c>
      <c r="B74" s="283" t="s">
        <v>133</v>
      </c>
      <c r="C74" s="284">
        <f>+'PH 4'!C72+'Bölcsőde 7'!C73+'Könyvtár 5'!C73+'Családsegítő 6'!C74+'Óvoda 8'!F72</f>
        <v>500000</v>
      </c>
      <c r="D74" s="284">
        <f>+'PH 4'!D72+'Bölcsőde 7'!D73+'Könyvtár 5'!D73+'Családsegítő 6'!D74+'Óvoda 8'!G72</f>
        <v>0</v>
      </c>
      <c r="E74" s="284">
        <f>+'PH 4'!E72+'Bölcsőde 7'!E73+'Könyvtár 5'!E73+'Családsegítő 6'!E74+'Óvoda 8'!H72</f>
        <v>0</v>
      </c>
      <c r="F74" s="284">
        <f t="shared" si="0"/>
        <v>500000</v>
      </c>
      <c r="G74" s="284" t="e">
        <f>+'PH 4'!G64+' '!G73+'      '!G73+#REF!+'Könyvtár 5'!G73+'Családsegítő 6'!G74</f>
        <v>#REF!</v>
      </c>
      <c r="H74" s="284" t="e">
        <f>+'PH 4'!H64+' '!H73+'      '!H73+#REF!+'Könyvtár 5'!H73+'Családsegítő 6'!H74</f>
        <v>#REF!</v>
      </c>
      <c r="I74" s="284" t="e">
        <f>+'PH 4'!I64+' '!I73+'      '!I73+#REF!+'Könyvtár 5'!I73+'Családsegítő 6'!I74</f>
        <v>#REF!</v>
      </c>
    </row>
    <row r="75" spans="1:9" s="75" customFormat="1" ht="12" customHeight="1" x14ac:dyDescent="0.25">
      <c r="A75" s="291" t="s">
        <v>134</v>
      </c>
      <c r="B75" s="289" t="s">
        <v>626</v>
      </c>
      <c r="C75" s="284">
        <f>+'PH 4'!C65+'Bölcsőde 7'!C73+'Könyvtár 5'!C74+'Családsegítő 6'!C75+'Óvoda 8'!C73</f>
        <v>12934665</v>
      </c>
      <c r="D75" s="284">
        <f>+'PH 4'!D73+'Bölcsőde 7'!D73+'Könyvtár 5'!D74+'Családsegítő 6'!D75+'Óvoda 8'!D73</f>
        <v>0</v>
      </c>
      <c r="E75" s="284">
        <f>+'PH 4'!E73+'Bölcsőde 7'!E73+'Könyvtár 5'!E74+'Családsegítő 6'!E75+'Óvoda 8'!E73</f>
        <v>0</v>
      </c>
      <c r="F75" s="284">
        <f>+'PH 4'!F65+'Bölcsőde 7'!F73+'Könyvtár 5'!F74+'Családsegítő 6'!F75+'Óvoda 8'!F73</f>
        <v>12934665</v>
      </c>
      <c r="G75" s="280" t="e">
        <f>+'PH 4'!G65+'Könyvtár 5'!G74+#REF!+'Családsegítő 6'!G75</f>
        <v>#REF!</v>
      </c>
      <c r="H75" s="280" t="e">
        <f>+'PH 4'!H65+'Könyvtár 5'!H74+#REF!+'Családsegítő 6'!H75</f>
        <v>#REF!</v>
      </c>
      <c r="I75" s="281">
        <v>0</v>
      </c>
    </row>
    <row r="76" spans="1:9" s="75" customFormat="1" ht="12" hidden="1" customHeight="1" x14ac:dyDescent="0.35">
      <c r="A76" s="282" t="s">
        <v>136</v>
      </c>
      <c r="B76" s="283" t="s">
        <v>137</v>
      </c>
      <c r="C76" s="284">
        <f>+'PH 4'!C74+'Bölcsőde 7'!C75+'Könyvtár 5'!C75+'Családsegítő 6'!C76+'Óvoda 8'!F74</f>
        <v>1500000</v>
      </c>
      <c r="D76" s="284">
        <f>+'PH 4'!D74+'Bölcsőde 7'!D75+'Könyvtár 5'!D75+'Családsegítő 6'!D76+'Óvoda 8'!G74</f>
        <v>0</v>
      </c>
      <c r="E76" s="284">
        <f>+'PH 4'!E74+'Bölcsőde 7'!E75+'Könyvtár 5'!E75+'Családsegítő 6'!E76+'Óvoda 8'!H74</f>
        <v>0</v>
      </c>
      <c r="F76" s="284">
        <f t="shared" ref="F76:F89" si="2">+C76+D76+E76</f>
        <v>1500000</v>
      </c>
      <c r="G76" s="284" t="e">
        <f>+'PH 4'!G66+' '!G75+'      '!G75+#REF!+'Könyvtár 5'!G75+'Családsegítő 6'!G76</f>
        <v>#REF!</v>
      </c>
      <c r="H76" s="284" t="e">
        <f>+'PH 4'!H66+' '!H75+'      '!H75+#REF!+'Könyvtár 5'!H75+'Családsegítő 6'!H76</f>
        <v>#REF!</v>
      </c>
      <c r="I76" s="285"/>
    </row>
    <row r="77" spans="1:9" s="98" customFormat="1" ht="12" hidden="1" customHeight="1" x14ac:dyDescent="0.35">
      <c r="A77" s="282" t="s">
        <v>138</v>
      </c>
      <c r="B77" s="283" t="s">
        <v>139</v>
      </c>
      <c r="C77" s="284">
        <f>+'PH 4'!C75+'Bölcsőde 7'!C75+'Könyvtár 5'!C76+'Családsegítő 6'!C77+'Óvoda 8'!F75</f>
        <v>0</v>
      </c>
      <c r="D77" s="284">
        <f>+'PH 4'!D75+'Bölcsőde 7'!D76+'Könyvtár 5'!D76+'Családsegítő 6'!D77+'Óvoda 8'!G75</f>
        <v>0</v>
      </c>
      <c r="E77" s="284">
        <f>+'PH 4'!E75+'Bölcsőde 7'!E76+'Könyvtár 5'!E76+'Családsegítő 6'!E77+'Óvoda 8'!H75</f>
        <v>0</v>
      </c>
      <c r="F77" s="284">
        <f t="shared" si="2"/>
        <v>0</v>
      </c>
      <c r="G77" s="284" t="e">
        <f>+'PH 4'!G67+' '!G76+'      '!G76+#REF!+'Könyvtár 5'!G76+'Családsegítő 6'!G77</f>
        <v>#REF!</v>
      </c>
      <c r="H77" s="284" t="e">
        <f>+'PH 4'!H67+' '!H76+'      '!H76+#REF!+'Könyvtár 5'!H76+'Családsegítő 6'!H77</f>
        <v>#REF!</v>
      </c>
      <c r="I77" s="284" t="e">
        <f>+'PH 4'!I67+' '!I76+'      '!I76+#REF!+'Könyvtár 5'!I76+'Családsegítő 6'!I77</f>
        <v>#REF!</v>
      </c>
    </row>
    <row r="78" spans="1:9" s="75" customFormat="1" ht="12" customHeight="1" x14ac:dyDescent="0.25">
      <c r="A78" s="291" t="s">
        <v>140</v>
      </c>
      <c r="B78" s="289" t="s">
        <v>627</v>
      </c>
      <c r="C78" s="284">
        <f>+'PH 4'!C69+'Bölcsőde 7'!C76+'Könyvtár 5'!C77+'Családsegítő 6'!C78+'Óvoda 8'!F76</f>
        <v>892758475</v>
      </c>
      <c r="D78" s="284">
        <f>+'PH 4'!D76+'Bölcsőde 7'!D77+'Könyvtár 5'!D77+'Családsegítő 6'!D78+'Óvoda 8'!G76</f>
        <v>0</v>
      </c>
      <c r="E78" s="284">
        <f>+'PH 4'!E76+'Bölcsőde 7'!E77+'Könyvtár 5'!E77+'Családsegítő 6'!E78+'Óvoda 8'!H76</f>
        <v>0</v>
      </c>
      <c r="F78" s="284">
        <f t="shared" si="2"/>
        <v>892758475</v>
      </c>
      <c r="G78" s="280" t="e">
        <f>SUM(G79:G81)</f>
        <v>#REF!</v>
      </c>
      <c r="H78" s="280" t="e">
        <f>SUM(H79:H81)</f>
        <v>#REF!</v>
      </c>
      <c r="I78" s="342" t="e">
        <f>+H78/G78</f>
        <v>#REF!</v>
      </c>
    </row>
    <row r="79" spans="1:9" s="75" customFormat="1" ht="12" customHeight="1" x14ac:dyDescent="0.35">
      <c r="A79" s="282" t="s">
        <v>142</v>
      </c>
      <c r="B79" s="283" t="s">
        <v>631</v>
      </c>
      <c r="C79" s="284">
        <f>+'PH 4'!C69+'Könyvtár 5'!C78+'Óvoda 8'!C77+'Bölcsőde 7'!C77+'Családsegítő 6'!C79</f>
        <v>892758475</v>
      </c>
      <c r="D79" s="284">
        <f>+'PH 4'!D69+'Könyvtár 5'!D78+'Óvoda 8'!D77+'Bölcsőde 7'!D77+'Családsegítő 6'!D79</f>
        <v>8999846</v>
      </c>
      <c r="E79" s="284">
        <f>+'PH 4'!E77+'Bölcsőde 7'!E78+'Könyvtár 5'!E78+'Családsegítő 6'!E79+'Óvoda 8'!H77</f>
        <v>0</v>
      </c>
      <c r="F79" s="284">
        <f>+C79+D79+E79</f>
        <v>901758321</v>
      </c>
      <c r="G79" s="284" t="e">
        <f>+'PH 4'!G69+' '!G78+'      '!G78+#REF!+'Könyvtár 5'!G78+'Családsegítő 6'!G79</f>
        <v>#REF!</v>
      </c>
      <c r="H79" s="284" t="e">
        <f>+'PH 4'!H69+' '!H78+'      '!H78+#REF!+'Könyvtár 5'!H78+'Családsegítő 6'!H79</f>
        <v>#REF!</v>
      </c>
      <c r="I79" s="343" t="e">
        <f>+H79/G79</f>
        <v>#REF!</v>
      </c>
    </row>
    <row r="80" spans="1:9" s="75" customFormat="1" ht="12" hidden="1" customHeight="1" x14ac:dyDescent="0.35">
      <c r="A80" s="282" t="s">
        <v>144</v>
      </c>
      <c r="B80" s="283" t="s">
        <v>145</v>
      </c>
      <c r="C80" s="284"/>
      <c r="D80" s="284"/>
      <c r="E80" s="284">
        <f>+'PH 4'!E78+'Bölcsőde 7'!E79+'Könyvtár 5'!E79+'Családsegítő 6'!E80+'Óvoda 8'!H78</f>
        <v>0</v>
      </c>
      <c r="F80" s="284">
        <f t="shared" si="2"/>
        <v>0</v>
      </c>
      <c r="G80" s="284" t="e">
        <f>+'PH 4'!G70+' '!G79+'      '!G79+#REF!+'Könyvtár 5'!G79+'Családsegítő 6'!G80</f>
        <v>#REF!</v>
      </c>
      <c r="H80" s="284" t="e">
        <f>+'PH 4'!H70+' '!H79+'      '!H79+#REF!+'Könyvtár 5'!H79+'Családsegítő 6'!H80</f>
        <v>#REF!</v>
      </c>
      <c r="I80" s="284" t="e">
        <f>+'PH 4'!I70+' '!I79+'      '!I79+#REF!+'Könyvtár 5'!I79+'Családsegítő 6'!I80</f>
        <v>#REF!</v>
      </c>
    </row>
    <row r="81" spans="1:11" s="75" customFormat="1" ht="12" hidden="1" customHeight="1" x14ac:dyDescent="0.35">
      <c r="A81" s="282" t="s">
        <v>146</v>
      </c>
      <c r="B81" s="283" t="s">
        <v>147</v>
      </c>
      <c r="C81" s="284"/>
      <c r="D81" s="284"/>
      <c r="E81" s="284">
        <f>+'PH 4'!E79+'Bölcsőde 7'!E80+'Könyvtár 5'!E80+'Családsegítő 6'!E81+'Óvoda 8'!H79</f>
        <v>0</v>
      </c>
      <c r="F81" s="284">
        <f t="shared" si="2"/>
        <v>0</v>
      </c>
      <c r="G81" s="284" t="e">
        <f>+'PH 4'!G71+' '!G80+'      '!G80+#REF!+'Könyvtár 5'!G80+'Családsegítő 6'!G81</f>
        <v>#REF!</v>
      </c>
      <c r="H81" s="284" t="e">
        <f>+'PH 4'!H71+' '!H80+'      '!H80+#REF!+'Könyvtár 5'!H80+'Családsegítő 6'!H81</f>
        <v>#REF!</v>
      </c>
      <c r="I81" s="284" t="e">
        <f>+'PH 4'!I71+' '!I80+'      '!I80+#REF!+'Könyvtár 5'!I80+'Családsegítő 6'!I81</f>
        <v>#REF!</v>
      </c>
    </row>
    <row r="82" spans="1:11" s="75" customFormat="1" ht="12" customHeight="1" x14ac:dyDescent="0.25">
      <c r="A82" s="291" t="s">
        <v>148</v>
      </c>
      <c r="B82" s="289" t="s">
        <v>628</v>
      </c>
      <c r="C82" s="284">
        <f>+'PH 4'!C80+'Bölcsőde 7'!C81+'Könyvtár 5'!C81+'Családsegítő 6'!C82+'Óvoda 8'!F80</f>
        <v>0</v>
      </c>
      <c r="D82" s="284">
        <f>+'PH 4'!D80+'Bölcsőde 7'!D81+'Könyvtár 5'!D81+'Családsegítő 6'!D82+'Óvoda 8'!G80</f>
        <v>0</v>
      </c>
      <c r="E82" s="284">
        <f>+'PH 4'!E80+'Bölcsőde 7'!E81+'Könyvtár 5'!E81+'Családsegítő 6'!E82+'Óvoda 8'!H80</f>
        <v>0</v>
      </c>
      <c r="F82" s="284">
        <f t="shared" si="2"/>
        <v>0</v>
      </c>
      <c r="G82" s="280" t="e">
        <f>SUM(G83:G86)</f>
        <v>#REF!</v>
      </c>
      <c r="H82" s="280" t="e">
        <f>SUM(H83:H86)</f>
        <v>#REF!</v>
      </c>
      <c r="I82" s="280" t="e">
        <f>SUM(I83:I86)</f>
        <v>#REF!</v>
      </c>
    </row>
    <row r="83" spans="1:11" s="75" customFormat="1" ht="12" hidden="1" customHeight="1" x14ac:dyDescent="0.25">
      <c r="A83" s="293" t="s">
        <v>150</v>
      </c>
      <c r="B83" s="283" t="s">
        <v>151</v>
      </c>
      <c r="C83" s="284">
        <f>+'PH 4'!C81+'Bölcsőde 7'!C82+'Könyvtár 5'!C82+'Családsegítő 6'!C83+'Óvoda 8'!F81</f>
        <v>0</v>
      </c>
      <c r="D83" s="284">
        <f>+'PH 4'!D81+'Bölcsőde 7'!D82+'Könyvtár 5'!D82+'Családsegítő 6'!D83+'Óvoda 8'!G81</f>
        <v>0</v>
      </c>
      <c r="E83" s="284">
        <f>+'PH 4'!E81+'Bölcsőde 7'!E82+'Könyvtár 5'!E82+'Családsegítő 6'!E83+'Óvoda 8'!H81</f>
        <v>0</v>
      </c>
      <c r="F83" s="284">
        <f t="shared" si="2"/>
        <v>0</v>
      </c>
      <c r="G83" s="284" t="e">
        <f>+'PH 4'!G73+' '!G82+'      '!G82+#REF!+'Könyvtár 5'!G82+'Családsegítő 6'!G83</f>
        <v>#REF!</v>
      </c>
      <c r="H83" s="284" t="e">
        <f>+'PH 4'!H73+' '!H82+'      '!H82+#REF!+'Könyvtár 5'!H82+'Családsegítő 6'!H83</f>
        <v>#REF!</v>
      </c>
      <c r="I83" s="284" t="e">
        <f>+'PH 4'!I73+' '!I82+'      '!I82+#REF!+'Könyvtár 5'!I82+'Családsegítő 6'!I83</f>
        <v>#REF!</v>
      </c>
    </row>
    <row r="84" spans="1:11" s="75" customFormat="1" ht="12" hidden="1" customHeight="1" x14ac:dyDescent="0.25">
      <c r="A84" s="293" t="s">
        <v>152</v>
      </c>
      <c r="B84" s="283" t="s">
        <v>153</v>
      </c>
      <c r="C84" s="284" t="e">
        <f>+'PH 4'!C82+'Bölcsőde 7'!C83+'Könyvtár 5'!C83+'Családsegítő 6'!C84+'Óvoda 8'!F82</f>
        <v>#VALUE!</v>
      </c>
      <c r="D84" s="284">
        <f>+'PH 4'!D82+'Bölcsőde 7'!D83+'Könyvtár 5'!D83+'Családsegítő 6'!D84+'Óvoda 8'!G82</f>
        <v>0</v>
      </c>
      <c r="E84" s="284">
        <f>+'PH 4'!E82+'Bölcsőde 7'!E83+'Könyvtár 5'!E83+'Családsegítő 6'!E84+'Óvoda 8'!H82</f>
        <v>0</v>
      </c>
      <c r="F84" s="284" t="e">
        <f t="shared" si="2"/>
        <v>#VALUE!</v>
      </c>
      <c r="G84" s="284" t="e">
        <f>+'PH 4'!G74+' '!G83+'      '!G83+#REF!+'Könyvtár 5'!G83+'Családsegítő 6'!G84</f>
        <v>#REF!</v>
      </c>
      <c r="H84" s="284" t="e">
        <f>+'PH 4'!H74+' '!H83+'      '!H83+#REF!+'Könyvtár 5'!H83+'Családsegítő 6'!H84</f>
        <v>#REF!</v>
      </c>
      <c r="I84" s="284" t="e">
        <f>+'PH 4'!I74+' '!I83+'      '!I83+#REF!+'Könyvtár 5'!I83+'Családsegítő 6'!I84</f>
        <v>#REF!</v>
      </c>
    </row>
    <row r="85" spans="1:11" s="98" customFormat="1" ht="12" hidden="1" customHeight="1" x14ac:dyDescent="0.25">
      <c r="A85" s="293" t="s">
        <v>154</v>
      </c>
      <c r="B85" s="283" t="s">
        <v>155</v>
      </c>
      <c r="C85" s="284" t="e">
        <f>+'PH 4'!C83+'Bölcsőde 7'!C84+'Könyvtár 5'!C84+'Családsegítő 6'!C85+'Óvoda 8'!F83</f>
        <v>#VALUE!</v>
      </c>
      <c r="D85" s="284" t="e">
        <f>+'PH 4'!D83+'Bölcsőde 7'!D84+'Könyvtár 5'!D84+'Családsegítő 6'!D85+'Óvoda 8'!G83</f>
        <v>#VALUE!</v>
      </c>
      <c r="E85" s="284" t="e">
        <f>+'PH 4'!E83+'Bölcsőde 7'!E84+'Könyvtár 5'!E84+'Családsegítő 6'!E85+'Óvoda 8'!H83</f>
        <v>#VALUE!</v>
      </c>
      <c r="F85" s="284" t="e">
        <f t="shared" si="2"/>
        <v>#VALUE!</v>
      </c>
      <c r="G85" s="284" t="e">
        <f>+'PH 4'!G75+' '!G84+'      '!G84+#REF!+'Könyvtár 5'!G84+'Családsegítő 6'!G85</f>
        <v>#REF!</v>
      </c>
      <c r="H85" s="284" t="e">
        <f>+'PH 4'!H75+' '!H84+'      '!H84+#REF!+'Könyvtár 5'!H84+'Családsegítő 6'!H85</f>
        <v>#REF!</v>
      </c>
      <c r="I85" s="284" t="e">
        <f>+'PH 4'!I75+' '!I84+'      '!I84+#REF!+'Könyvtár 5'!I84+'Családsegítő 6'!I85</f>
        <v>#REF!</v>
      </c>
    </row>
    <row r="86" spans="1:11" s="98" customFormat="1" ht="12" hidden="1" customHeight="1" thickBot="1" x14ac:dyDescent="0.3">
      <c r="A86" s="293" t="s">
        <v>156</v>
      </c>
      <c r="B86" s="283" t="s">
        <v>157</v>
      </c>
      <c r="C86" s="284">
        <f>+'PH 4'!C84+'Bölcsőde 7'!C85+'Könyvtár 5'!C85+'Családsegítő 6'!C86+'Óvoda 8'!F84</f>
        <v>3</v>
      </c>
      <c r="D86" s="284">
        <f>+'PH 4'!D84+'Bölcsőde 7'!D85+'Könyvtár 5'!D85+'Családsegítő 6'!D86+'Óvoda 8'!G84</f>
        <v>4</v>
      </c>
      <c r="E86" s="284">
        <f>+'PH 4'!E84+'Bölcsőde 7'!E85+'Könyvtár 5'!E85+'Családsegítő 6'!E86+'Óvoda 8'!H84</f>
        <v>5</v>
      </c>
      <c r="F86" s="284">
        <f t="shared" si="2"/>
        <v>12</v>
      </c>
      <c r="G86" s="284" t="e">
        <f>+'PH 4'!G76+' '!G85+'      '!G85+#REF!+'Könyvtár 5'!G85+'Családsegítő 6'!G86</f>
        <v>#REF!</v>
      </c>
      <c r="H86" s="284" t="e">
        <f>+'PH 4'!H76+' '!H85+'      '!H85+#REF!+'Könyvtár 5'!H85+'Családsegítő 6'!H86</f>
        <v>#REF!</v>
      </c>
      <c r="I86" s="284" t="e">
        <f>+'PH 4'!I76+' '!I85+'      '!I85+#REF!+'Könyvtár 5'!I85+'Családsegítő 6'!I86</f>
        <v>#REF!</v>
      </c>
    </row>
    <row r="87" spans="1:11" s="98" customFormat="1" ht="12" customHeight="1" x14ac:dyDescent="0.25">
      <c r="A87" s="291" t="s">
        <v>158</v>
      </c>
      <c r="B87" s="289" t="s">
        <v>159</v>
      </c>
      <c r="C87" s="284"/>
      <c r="D87" s="284">
        <f>+'PH 4'!D85+'Bölcsőde 7'!D86+'Könyvtár 5'!D86+'Családsegítő 6'!D87+'Óvoda 8'!G85</f>
        <v>0</v>
      </c>
      <c r="E87" s="284">
        <f>+'PH 4'!E85+'Bölcsőde 7'!E86+'Könyvtár 5'!E86+'Családsegítő 6'!E87+'Óvoda 8'!H85</f>
        <v>0</v>
      </c>
      <c r="F87" s="284">
        <f t="shared" si="2"/>
        <v>0</v>
      </c>
      <c r="G87" s="290"/>
      <c r="H87" s="290"/>
      <c r="I87" s="290"/>
    </row>
    <row r="88" spans="1:11" s="98" customFormat="1" ht="12" customHeight="1" x14ac:dyDescent="0.25">
      <c r="A88" s="291" t="s">
        <v>160</v>
      </c>
      <c r="B88" s="295" t="s">
        <v>629</v>
      </c>
      <c r="C88" s="284">
        <f>+'PH 4'!C86+'Bölcsőde 7'!C87+'Könyvtár 5'!C87+'Családsegítő 6'!C88+'Óvoda 8'!F86</f>
        <v>895678475</v>
      </c>
      <c r="D88" s="284"/>
      <c r="E88" s="284"/>
      <c r="F88" s="284">
        <f>+'PH 4'!F86+'Bölcsőde 7'!F87+'Könyvtár 5'!F87+'Családsegítő 6'!F88+'Óvoda 8'!I86</f>
        <v>588900690</v>
      </c>
      <c r="G88" s="280" t="e">
        <f>+G66+G70+G75+G78+G82+G87</f>
        <v>#REF!</v>
      </c>
      <c r="H88" s="280" t="e">
        <f>+H66+H70+H75+H78+H82+H87</f>
        <v>#REF!</v>
      </c>
      <c r="I88" s="281" t="e">
        <f>+H88/G88</f>
        <v>#REF!</v>
      </c>
    </row>
    <row r="89" spans="1:11" s="75" customFormat="1" ht="12" customHeight="1" x14ac:dyDescent="0.25">
      <c r="A89" s="291" t="s">
        <v>162</v>
      </c>
      <c r="B89" s="295" t="s">
        <v>630</v>
      </c>
      <c r="C89" s="284">
        <f>+'PH 4'!C79+'Könyvtár 5'!C88+'Óvoda 8'!C87+'Bölcsőde 7'!C87+'Családsegítő 6'!C89</f>
        <v>918165233</v>
      </c>
      <c r="D89" s="284">
        <f>+'PH 4'!D79+'Könyvtár 5'!D88+'Óvoda 8'!D87+'Bölcsőde 7'!D87+'Családsegítő 6'!D89</f>
        <v>8999846</v>
      </c>
      <c r="E89" s="284">
        <f>+'PH 4'!E79+'Könyvtár 5'!E88+'Óvoda 8'!E87+'Bölcsőde 7'!E87+'Családsegítő 6'!E89</f>
        <v>0</v>
      </c>
      <c r="F89" s="284">
        <f t="shared" si="2"/>
        <v>927165079</v>
      </c>
      <c r="G89" s="280" t="e">
        <f>+G65+G88</f>
        <v>#REF!</v>
      </c>
      <c r="H89" s="280" t="e">
        <f>+H65+H88</f>
        <v>#REF!</v>
      </c>
      <c r="I89" s="281" t="e">
        <f>+H89/G89</f>
        <v>#REF!</v>
      </c>
      <c r="K89" s="92" t="e">
        <f>+'PH 4'!H79+'Könyvtár 5'!H88+#REF!+'Családsegítő 6'!H89-'Int.összesen 3'!H89</f>
        <v>#REF!</v>
      </c>
    </row>
    <row r="90" spans="1:11" s="75" customFormat="1" ht="15" customHeight="1" x14ac:dyDescent="0.35">
      <c r="A90" s="296"/>
      <c r="B90" s="297"/>
      <c r="C90" s="298"/>
      <c r="D90" s="298"/>
      <c r="E90" s="298"/>
      <c r="F90" s="298"/>
      <c r="G90" s="298"/>
      <c r="H90" s="298"/>
      <c r="I90" s="298"/>
    </row>
    <row r="91" spans="1:11" x14ac:dyDescent="0.35">
      <c r="A91" s="299"/>
      <c r="B91" s="287"/>
      <c r="C91" s="300"/>
      <c r="D91" s="300"/>
      <c r="E91" s="300"/>
      <c r="F91" s="300"/>
      <c r="G91" s="300"/>
      <c r="H91" s="300"/>
      <c r="I91" s="300"/>
    </row>
    <row r="92" spans="1:11" s="97" customFormat="1" ht="16.5" customHeight="1" x14ac:dyDescent="0.25">
      <c r="A92" s="273"/>
      <c r="B92" s="273"/>
      <c r="C92" s="301"/>
      <c r="D92" s="301"/>
      <c r="E92" s="301"/>
      <c r="F92" s="671" t="s">
        <v>652</v>
      </c>
      <c r="G92" s="671"/>
      <c r="H92" s="671"/>
      <c r="I92" s="671"/>
    </row>
    <row r="93" spans="1:11" s="98" customFormat="1" ht="12" customHeight="1" x14ac:dyDescent="0.35">
      <c r="A93" s="657" t="s">
        <v>356</v>
      </c>
      <c r="B93" s="657" t="s">
        <v>357</v>
      </c>
      <c r="C93" s="658" t="s">
        <v>843</v>
      </c>
      <c r="D93" s="659"/>
      <c r="E93" s="659"/>
      <c r="F93" s="660"/>
      <c r="G93" s="650" t="s">
        <v>557</v>
      </c>
      <c r="H93" s="650" t="s">
        <v>560</v>
      </c>
      <c r="I93" s="650" t="s">
        <v>559</v>
      </c>
    </row>
    <row r="94" spans="1:11" ht="4.9000000000000004" customHeight="1" x14ac:dyDescent="0.35">
      <c r="A94" s="657"/>
      <c r="B94" s="657"/>
      <c r="C94" s="661"/>
      <c r="D94" s="662"/>
      <c r="E94" s="662"/>
      <c r="F94" s="663"/>
      <c r="G94" s="650"/>
      <c r="H94" s="650"/>
      <c r="I94" s="650"/>
    </row>
    <row r="95" spans="1:11" ht="24.65" customHeight="1" x14ac:dyDescent="0.35">
      <c r="A95" s="547"/>
      <c r="B95" s="547"/>
      <c r="C95" s="275" t="s">
        <v>241</v>
      </c>
      <c r="D95" s="275" t="s">
        <v>242</v>
      </c>
      <c r="E95" s="275" t="s">
        <v>243</v>
      </c>
      <c r="F95" s="546" t="s">
        <v>244</v>
      </c>
      <c r="G95" s="515">
        <v>4</v>
      </c>
      <c r="H95" s="525">
        <v>5</v>
      </c>
      <c r="I95" s="525">
        <v>6</v>
      </c>
    </row>
    <row r="96" spans="1:11" ht="12.65" customHeight="1" x14ac:dyDescent="0.35">
      <c r="A96" s="547">
        <v>1</v>
      </c>
      <c r="B96" s="547">
        <v>2</v>
      </c>
      <c r="C96" s="547">
        <v>3</v>
      </c>
      <c r="D96" s="547">
        <v>4</v>
      </c>
      <c r="E96" s="547">
        <v>5</v>
      </c>
      <c r="F96" s="547">
        <v>6</v>
      </c>
      <c r="G96" s="547"/>
      <c r="H96" s="547"/>
      <c r="I96" s="547"/>
    </row>
    <row r="97" spans="1:9" ht="12" customHeight="1" x14ac:dyDescent="0.35">
      <c r="A97" s="657" t="s">
        <v>246</v>
      </c>
      <c r="B97" s="657"/>
      <c r="C97" s="657"/>
      <c r="D97" s="657"/>
      <c r="E97" s="657"/>
      <c r="F97" s="657"/>
      <c r="G97" s="434"/>
      <c r="H97" s="434"/>
      <c r="I97" s="434"/>
    </row>
    <row r="98" spans="1:9" ht="12" customHeight="1" x14ac:dyDescent="0.35">
      <c r="A98" s="514" t="s">
        <v>4</v>
      </c>
      <c r="B98" s="302" t="s">
        <v>616</v>
      </c>
      <c r="C98" s="280">
        <f>SUM(C99:C103)</f>
        <v>884522652</v>
      </c>
      <c r="D98" s="280">
        <f t="shared" ref="D98:F98" si="3">SUM(D99:D103)</f>
        <v>8999846</v>
      </c>
      <c r="E98" s="280">
        <f t="shared" si="3"/>
        <v>0</v>
      </c>
      <c r="F98" s="280">
        <f t="shared" si="3"/>
        <v>893522498</v>
      </c>
      <c r="G98" s="280" t="e">
        <f>SUM(G99:G103)</f>
        <v>#REF!</v>
      </c>
      <c r="H98" s="280" t="e">
        <f>SUM(H99:H103)</f>
        <v>#REF!</v>
      </c>
      <c r="I98" s="281" t="e">
        <f t="shared" ref="I98:I101" si="4">+H98/G98</f>
        <v>#REF!</v>
      </c>
    </row>
    <row r="99" spans="1:9" ht="12" customHeight="1" x14ac:dyDescent="0.35">
      <c r="A99" s="282" t="s">
        <v>6</v>
      </c>
      <c r="B99" s="303" t="s">
        <v>168</v>
      </c>
      <c r="C99" s="284">
        <f>+'PH 4'!C87+'Könyvtár 5'!C96+'Családsegítő 6'!C97+'Óvoda 8'!C95+'Bölcsőde 7'!C95</f>
        <v>645760625</v>
      </c>
      <c r="D99" s="284">
        <f>+'PH 4'!D87+'Könyvtár 5'!D96+'Családsegítő 6'!D97+'Óvoda 8'!D95+'Bölcsőde 7'!D95</f>
        <v>6539000</v>
      </c>
      <c r="E99" s="284">
        <f>+'PH 4'!E87+'Könyvtár 5'!E96+'Családsegítő 6'!E97+'Óvoda 8'!E95+'Bölcsőde 7'!E95</f>
        <v>0</v>
      </c>
      <c r="F99" s="284">
        <f>+'PH 4'!F87+'Könyvtár 5'!F96+'Családsegítő 6'!F97+'Óvoda 8'!F95+'Bölcsőde 7'!F95</f>
        <v>652299625</v>
      </c>
      <c r="G99" s="284" t="e">
        <f>+'PH 4'!G87+' '!G97+'      '!G97+#REF!+'Könyvtár 5'!G96+'Családsegítő 6'!G97</f>
        <v>#REF!</v>
      </c>
      <c r="H99" s="284" t="e">
        <f>+'PH 4'!H87+' '!H97+'      '!H97+#REF!+'Könyvtár 5'!H96+'Családsegítő 6'!H97</f>
        <v>#REF!</v>
      </c>
      <c r="I99" s="285" t="e">
        <f t="shared" si="4"/>
        <v>#REF!</v>
      </c>
    </row>
    <row r="100" spans="1:9" ht="12" customHeight="1" x14ac:dyDescent="0.35">
      <c r="A100" s="282" t="s">
        <v>8</v>
      </c>
      <c r="B100" s="303" t="s">
        <v>169</v>
      </c>
      <c r="C100" s="284">
        <f>+'PH 4'!C88+'Könyvtár 5'!C97+'Családsegítő 6'!C98+'Óvoda 8'!C96+'Bölcsőde 7'!C96</f>
        <v>101749709</v>
      </c>
      <c r="D100" s="284">
        <f>+'PH 4'!D88+'Könyvtár 5'!D97+'Családsegítő 6'!D98+'Óvoda 8'!D96+'Bölcsőde 7'!D96</f>
        <v>960846</v>
      </c>
      <c r="E100" s="284">
        <f>+'PH 4'!E88+'Könyvtár 5'!E97+'Családsegítő 6'!E98+'Óvoda 8'!E96+'Bölcsőde 7'!E96</f>
        <v>0</v>
      </c>
      <c r="F100" s="284">
        <f>+'PH 4'!F88+'Könyvtár 5'!F97+'Családsegítő 6'!F98+'Óvoda 8'!F96+'Bölcsőde 7'!F96</f>
        <v>102710555</v>
      </c>
      <c r="G100" s="284" t="e">
        <f>+'PH 4'!G88+' '!G98+'      '!G98+#REF!+'Könyvtár 5'!G97+'Családsegítő 6'!G98</f>
        <v>#REF!</v>
      </c>
      <c r="H100" s="284" t="e">
        <f>+'PH 4'!H88+' '!H98+'      '!H98+#REF!+'Könyvtár 5'!H97+'Családsegítő 6'!H98</f>
        <v>#REF!</v>
      </c>
      <c r="I100" s="285" t="e">
        <f t="shared" si="4"/>
        <v>#REF!</v>
      </c>
    </row>
    <row r="101" spans="1:9" ht="12" customHeight="1" x14ac:dyDescent="0.35">
      <c r="A101" s="282" t="s">
        <v>10</v>
      </c>
      <c r="B101" s="303" t="s">
        <v>170</v>
      </c>
      <c r="C101" s="284">
        <f>+'PH 4'!C89+'Könyvtár 5'!C98+'Családsegítő 6'!C99+'Óvoda 8'!C97+'Bölcsőde 7'!C97</f>
        <v>137012318</v>
      </c>
      <c r="D101" s="284">
        <f>+'PH 4'!D89+'Könyvtár 5'!D98+'Családsegítő 6'!D99+'Óvoda 8'!D97+'Bölcsőde 7'!D97</f>
        <v>1500000</v>
      </c>
      <c r="E101" s="284">
        <f>+'PH 4'!E89+'Könyvtár 5'!E98+'Családsegítő 6'!E99+'Óvoda 8'!E97+'Bölcsőde 7'!E97</f>
        <v>0</v>
      </c>
      <c r="F101" s="284">
        <f>+'PH 4'!F89+'Könyvtár 5'!F98+'Családsegítő 6'!F99+'Óvoda 8'!F97+'Bölcsőde 7'!F97</f>
        <v>138512318</v>
      </c>
      <c r="G101" s="284" t="e">
        <f>+'PH 4'!G89+' '!G99+'      '!G99+#REF!+'Könyvtár 5'!G98+'Családsegítő 6'!G99</f>
        <v>#REF!</v>
      </c>
      <c r="H101" s="284" t="e">
        <f>+'PH 4'!H89+' '!H99+'      '!H99+#REF!+'Könyvtár 5'!H98+'Családsegítő 6'!H99</f>
        <v>#REF!</v>
      </c>
      <c r="I101" s="285" t="e">
        <f t="shared" si="4"/>
        <v>#REF!</v>
      </c>
    </row>
    <row r="102" spans="1:9" ht="12" customHeight="1" x14ac:dyDescent="0.35">
      <c r="A102" s="282" t="s">
        <v>12</v>
      </c>
      <c r="B102" s="303" t="s">
        <v>171</v>
      </c>
      <c r="C102" s="284">
        <f>+'PH 4'!C90+'Könyvtár 5'!C99+'Családsegítő 6'!C100+'Óvoda 8'!C98+'Bölcsőde 7'!C98</f>
        <v>0</v>
      </c>
      <c r="D102" s="284">
        <f>+'PH 4'!D90+'Könyvtár 5'!D99+'Családsegítő 6'!D100+'Óvoda 8'!D98+'Bölcsőde 7'!D98</f>
        <v>0</v>
      </c>
      <c r="E102" s="284">
        <f>+'PH 4'!E90+'Könyvtár 5'!E99+'Családsegítő 6'!E100+'Óvoda 8'!E98+'Bölcsőde 7'!E98</f>
        <v>0</v>
      </c>
      <c r="F102" s="284">
        <f>+'PH 4'!F90+'Könyvtár 5'!F99+'Családsegítő 6'!F100+'Óvoda 8'!F98+'Bölcsőde 7'!F98</f>
        <v>0</v>
      </c>
      <c r="G102" s="284" t="e">
        <f>+'PH 4'!G90+' '!G100+'      '!G100+#REF!+'Könyvtár 5'!G99+'Családsegítő 6'!G100</f>
        <v>#REF!</v>
      </c>
      <c r="H102" s="284" t="e">
        <f>+'PH 4'!H90+' '!H100+'      '!H100+#REF!+'Könyvtár 5'!H99+'Családsegítő 6'!H100</f>
        <v>#REF!</v>
      </c>
      <c r="I102" s="285"/>
    </row>
    <row r="103" spans="1:9" ht="12" customHeight="1" x14ac:dyDescent="0.35">
      <c r="A103" s="282" t="s">
        <v>172</v>
      </c>
      <c r="B103" s="303" t="s">
        <v>173</v>
      </c>
      <c r="C103" s="284">
        <f>+'PH 4'!C91+'Könyvtár 5'!C100+'Családsegítő 6'!C101+'Óvoda 8'!C99+'Bölcsőde 7'!C99</f>
        <v>0</v>
      </c>
      <c r="D103" s="284">
        <f>+'PH 4'!D91+'Könyvtár 5'!D100+'Családsegítő 6'!D101+'Óvoda 8'!D99+'Bölcsőde 7'!D99</f>
        <v>0</v>
      </c>
      <c r="E103" s="284">
        <f>+'PH 4'!E91+'Könyvtár 5'!E100+'Családsegítő 6'!E101+'Óvoda 8'!E99+'Bölcsőde 7'!E99</f>
        <v>0</v>
      </c>
      <c r="F103" s="284">
        <f>+'PH 4'!F91+'Könyvtár 5'!F100+'Családsegítő 6'!F101+'Óvoda 8'!F99+'Bölcsőde 7'!F99</f>
        <v>0</v>
      </c>
      <c r="G103" s="284" t="e">
        <f>+'PH 4'!G91+' '!G101+'      '!G101+#REF!+'Könyvtár 5'!G100+'Családsegítő 6'!G101</f>
        <v>#REF!</v>
      </c>
      <c r="H103" s="284" t="e">
        <f>+'PH 4'!H91+' '!H101+'      '!H101+#REF!+'Könyvtár 5'!H100+'Családsegítő 6'!H101</f>
        <v>#REF!</v>
      </c>
      <c r="I103" s="285"/>
    </row>
    <row r="104" spans="1:9" ht="12" customHeight="1" x14ac:dyDescent="0.35">
      <c r="A104" s="282" t="s">
        <v>16</v>
      </c>
      <c r="B104" s="303" t="s">
        <v>615</v>
      </c>
      <c r="C104" s="284">
        <f>'PH 4'!C92+'PH 4'!C92+'Könyvtár 5'!C101+'Családsegítő 6'!C102+'Óvoda 8'!C100+'Bölcsőde 7'!C100</f>
        <v>0</v>
      </c>
      <c r="D104" s="284">
        <f>+'PH 4'!D92+'Könyvtár 5'!D101+'Családsegítő 6'!D102+'Óvoda 8'!D100+'Bölcsőde 7'!D100</f>
        <v>0</v>
      </c>
      <c r="E104" s="284">
        <f>+'PH 4'!E92+'Könyvtár 5'!E101+'Családsegítő 6'!E102+'Óvoda 8'!E100+'Bölcsőde 7'!E100</f>
        <v>0</v>
      </c>
      <c r="F104" s="284">
        <f>+'PH 4'!F92+'Könyvtár 5'!F101+'Családsegítő 6'!F102+'Óvoda 8'!F100+'Bölcsőde 7'!F100</f>
        <v>0</v>
      </c>
      <c r="G104" s="284" t="e">
        <f>+'PH 4'!G92+' '!G102+'      '!G102+#REF!+'Könyvtár 5'!G101+'Családsegítő 6'!G102</f>
        <v>#REF!</v>
      </c>
      <c r="H104" s="284" t="e">
        <f>+'PH 4'!H92+' '!H102+'      '!H102+#REF!+'Könyvtár 5'!H101+'Családsegítő 6'!H102</f>
        <v>#REF!</v>
      </c>
      <c r="I104" s="284" t="e">
        <f>+'PH 4'!I92+' '!I102+'      '!I102+#REF!+'Könyvtár 5'!I101+'Családsegítő 6'!I102</f>
        <v>#REF!</v>
      </c>
    </row>
    <row r="105" spans="1:9" ht="12" hidden="1" customHeight="1" x14ac:dyDescent="0.35">
      <c r="A105" s="282" t="s">
        <v>175</v>
      </c>
      <c r="B105" s="304" t="s">
        <v>176</v>
      </c>
      <c r="C105" s="284">
        <f>+'PH 4'!C93+'Könyvtár 5'!C102+'Családsegítő 6'!C103+'Óvoda 8'!C101+'Bölcsőde 7'!C101</f>
        <v>0</v>
      </c>
      <c r="D105" s="284">
        <f>+'PH 4'!D93+'Könyvtár 5'!D102+'Családsegítő 6'!D103+'Óvoda 8'!D101+'Bölcsőde 7'!D101</f>
        <v>0</v>
      </c>
      <c r="E105" s="284">
        <f>+'PH 4'!E93+'Könyvtár 5'!E102+'Családsegítő 6'!E103+'Óvoda 8'!E101+'Bölcsőde 7'!E101</f>
        <v>0</v>
      </c>
      <c r="F105" s="284">
        <f>+'PH 4'!F93+'Könyvtár 5'!F102+'Családsegítő 6'!F103+'Óvoda 8'!F101+'Bölcsőde 7'!F101</f>
        <v>0</v>
      </c>
      <c r="G105" s="284" t="e">
        <f>+'PH 4'!G93+' '!G103+'      '!G103+#REF!+'Könyvtár 5'!G102+'Családsegítő 6'!G103</f>
        <v>#REF!</v>
      </c>
      <c r="H105" s="284" t="e">
        <f>+'PH 4'!H93+' '!H103+'      '!H103+#REF!+'Könyvtár 5'!H102+'Családsegítő 6'!H103</f>
        <v>#REF!</v>
      </c>
      <c r="I105" s="284" t="e">
        <f>+'PH 4'!I93+' '!I103+'      '!I103+#REF!+'Könyvtár 5'!I102+'Családsegítő 6'!I103</f>
        <v>#REF!</v>
      </c>
    </row>
    <row r="106" spans="1:9" ht="12" hidden="1" customHeight="1" x14ac:dyDescent="0.35">
      <c r="A106" s="282" t="s">
        <v>177</v>
      </c>
      <c r="B106" s="303" t="s">
        <v>178</v>
      </c>
      <c r="C106" s="284">
        <f>+'PH 4'!C94+'Könyvtár 5'!C103+'Családsegítő 6'!C104+'Óvoda 8'!C102+'Bölcsőde 7'!C102</f>
        <v>0</v>
      </c>
      <c r="D106" s="284">
        <f>+'PH 4'!D94+'Könyvtár 5'!D103+'Családsegítő 6'!D104+'Óvoda 8'!D102+'Bölcsőde 7'!D102</f>
        <v>0</v>
      </c>
      <c r="E106" s="284">
        <f>+'PH 4'!E94+'Könyvtár 5'!E103+'Családsegítő 6'!E104+'Óvoda 8'!E102+'Bölcsőde 7'!E102</f>
        <v>0</v>
      </c>
      <c r="F106" s="284">
        <f>+'PH 4'!F94+'Könyvtár 5'!F103+'Családsegítő 6'!F104+'Óvoda 8'!F102+'Bölcsőde 7'!F102</f>
        <v>0</v>
      </c>
      <c r="G106" s="284" t="e">
        <f>+'PH 4'!G94+' '!G104+'      '!G104+#REF!+'Könyvtár 5'!G103+'Családsegítő 6'!G104</f>
        <v>#REF!</v>
      </c>
      <c r="H106" s="284" t="e">
        <f>+'PH 4'!H94+' '!H104+'      '!H104+#REF!+'Könyvtár 5'!H103+'Családsegítő 6'!H104</f>
        <v>#REF!</v>
      </c>
      <c r="I106" s="284" t="e">
        <f>+'PH 4'!I94+' '!I104+'      '!I104+#REF!+'Könyvtár 5'!I103+'Családsegítő 6'!I104</f>
        <v>#REF!</v>
      </c>
    </row>
    <row r="107" spans="1:9" ht="12" hidden="1" customHeight="1" x14ac:dyDescent="0.35">
      <c r="A107" s="282" t="s">
        <v>179</v>
      </c>
      <c r="B107" s="303" t="s">
        <v>180</v>
      </c>
      <c r="C107" s="284">
        <f>+'PH 4'!C95+'Könyvtár 5'!C104+'Családsegítő 6'!C105+'Óvoda 8'!C103+'Bölcsőde 7'!C103</f>
        <v>0</v>
      </c>
      <c r="D107" s="284">
        <f>+'PH 4'!D95+'Könyvtár 5'!D104+'Családsegítő 6'!D105+'Óvoda 8'!D103+'Bölcsőde 7'!D103</f>
        <v>0</v>
      </c>
      <c r="E107" s="284">
        <f>+'PH 4'!E95+'Könyvtár 5'!E104+'Családsegítő 6'!E105+'Óvoda 8'!E103+'Bölcsőde 7'!E103</f>
        <v>0</v>
      </c>
      <c r="F107" s="284">
        <f>+'PH 4'!F95+'Könyvtár 5'!F104+'Családsegítő 6'!F105+'Óvoda 8'!F103+'Bölcsőde 7'!F103</f>
        <v>0</v>
      </c>
      <c r="G107" s="284" t="e">
        <f>+'PH 4'!G95+' '!G105+'      '!G105+#REF!+'Könyvtár 5'!G104+'Családsegítő 6'!G105</f>
        <v>#REF!</v>
      </c>
      <c r="H107" s="284" t="e">
        <f>+'PH 4'!H95+' '!H105+'      '!H105+#REF!+'Könyvtár 5'!H104+'Családsegítő 6'!H105</f>
        <v>#REF!</v>
      </c>
      <c r="I107" s="284" t="e">
        <f>+'PH 4'!I95+' '!I105+'      '!I105+#REF!+'Könyvtár 5'!I104+'Családsegítő 6'!I105</f>
        <v>#REF!</v>
      </c>
    </row>
    <row r="108" spans="1:9" ht="12" hidden="1" customHeight="1" x14ac:dyDescent="0.35">
      <c r="A108" s="282" t="s">
        <v>181</v>
      </c>
      <c r="B108" s="304" t="s">
        <v>182</v>
      </c>
      <c r="C108" s="284">
        <f>+'PH 4'!C96+'Könyvtár 5'!C105+'Családsegítő 6'!C106+'Óvoda 8'!C104+'Bölcsőde 7'!C104</f>
        <v>0</v>
      </c>
      <c r="D108" s="284">
        <f>+'PH 4'!D96+'Könyvtár 5'!D105+'Családsegítő 6'!D106+'Óvoda 8'!D104+'Bölcsőde 7'!D104</f>
        <v>0</v>
      </c>
      <c r="E108" s="284">
        <f>+'PH 4'!E96+'Könyvtár 5'!E105+'Családsegítő 6'!E106+'Óvoda 8'!E104+'Bölcsőde 7'!E104</f>
        <v>0</v>
      </c>
      <c r="F108" s="284">
        <f>+'PH 4'!F96+'Könyvtár 5'!F105+'Családsegítő 6'!F106+'Óvoda 8'!F104+'Bölcsőde 7'!F104</f>
        <v>0</v>
      </c>
      <c r="G108" s="284" t="e">
        <f>+'PH 4'!G96+' '!G106+'      '!G106+#REF!+'Könyvtár 5'!G105+'Családsegítő 6'!G106</f>
        <v>#REF!</v>
      </c>
      <c r="H108" s="284" t="e">
        <f>+'PH 4'!H96+' '!H106+'      '!H106+#REF!+'Könyvtár 5'!H105+'Családsegítő 6'!H106</f>
        <v>#REF!</v>
      </c>
      <c r="I108" s="284" t="e">
        <f>+'PH 4'!I96+' '!I106+'      '!I106+#REF!+'Könyvtár 5'!I105+'Családsegítő 6'!I106</f>
        <v>#REF!</v>
      </c>
    </row>
    <row r="109" spans="1:9" ht="12" hidden="1" customHeight="1" x14ac:dyDescent="0.35">
      <c r="A109" s="282" t="s">
        <v>183</v>
      </c>
      <c r="B109" s="304" t="s">
        <v>184</v>
      </c>
      <c r="C109" s="284">
        <f>+'PH 4'!C97+'Könyvtár 5'!C106+'Családsegítő 6'!C107+'Óvoda 8'!C105+'Bölcsőde 7'!C105</f>
        <v>0</v>
      </c>
      <c r="D109" s="284">
        <f>+'PH 4'!D97+'Könyvtár 5'!D106+'Családsegítő 6'!D107+'Óvoda 8'!D105+'Bölcsőde 7'!D105</f>
        <v>0</v>
      </c>
      <c r="E109" s="284">
        <f>+'PH 4'!E97+'Könyvtár 5'!E106+'Családsegítő 6'!E107+'Óvoda 8'!E105+'Bölcsőde 7'!E105</f>
        <v>0</v>
      </c>
      <c r="F109" s="284">
        <f>+'PH 4'!F97+'Könyvtár 5'!F106+'Családsegítő 6'!F107+'Óvoda 8'!F105+'Bölcsőde 7'!F105</f>
        <v>0</v>
      </c>
      <c r="G109" s="284" t="e">
        <f>+'PH 4'!G97+' '!G107+'      '!G107+#REF!+'Könyvtár 5'!G106+'Családsegítő 6'!G107</f>
        <v>#REF!</v>
      </c>
      <c r="H109" s="284" t="e">
        <f>+'PH 4'!H97+' '!H107+'      '!H107+#REF!+'Könyvtár 5'!H106+'Családsegítő 6'!H107</f>
        <v>#REF!</v>
      </c>
      <c r="I109" s="284" t="e">
        <f>+'PH 4'!I97+' '!I107+'      '!I107+#REF!+'Könyvtár 5'!I106+'Családsegítő 6'!I107</f>
        <v>#REF!</v>
      </c>
    </row>
    <row r="110" spans="1:9" ht="12" hidden="1" customHeight="1" x14ac:dyDescent="0.35">
      <c r="A110" s="282" t="s">
        <v>185</v>
      </c>
      <c r="B110" s="303" t="s">
        <v>186</v>
      </c>
      <c r="C110" s="284">
        <f>+'PH 4'!C98+'Könyvtár 5'!C107+'Családsegítő 6'!C108+'Óvoda 8'!C106+'Bölcsőde 7'!C106</f>
        <v>0</v>
      </c>
      <c r="D110" s="284">
        <f>+'PH 4'!D98+'Könyvtár 5'!D107+'Családsegítő 6'!D108+'Óvoda 8'!D106+'Bölcsőde 7'!D106</f>
        <v>0</v>
      </c>
      <c r="E110" s="284">
        <f>+'PH 4'!E98+'Könyvtár 5'!E107+'Családsegítő 6'!E108+'Óvoda 8'!E106+'Bölcsőde 7'!E106</f>
        <v>0</v>
      </c>
      <c r="F110" s="284">
        <f>+'PH 4'!F98+'Könyvtár 5'!F107+'Családsegítő 6'!F108+'Óvoda 8'!F106+'Bölcsőde 7'!F106</f>
        <v>0</v>
      </c>
      <c r="G110" s="284" t="e">
        <f>+'PH 4'!G98+' '!G108+'      '!G108+#REF!+'Könyvtár 5'!G107+'Családsegítő 6'!G108</f>
        <v>#REF!</v>
      </c>
      <c r="H110" s="284" t="e">
        <f>+'PH 4'!H98+' '!H108+'      '!H108+#REF!+'Könyvtár 5'!H107+'Családsegítő 6'!H108</f>
        <v>#REF!</v>
      </c>
      <c r="I110" s="284" t="e">
        <f>+'PH 4'!I98+' '!I108+'      '!I108+#REF!+'Könyvtár 5'!I107+'Családsegítő 6'!I108</f>
        <v>#REF!</v>
      </c>
    </row>
    <row r="111" spans="1:9" ht="12" hidden="1" customHeight="1" x14ac:dyDescent="0.35">
      <c r="A111" s="282" t="s">
        <v>187</v>
      </c>
      <c r="B111" s="303" t="s">
        <v>188</v>
      </c>
      <c r="C111" s="284">
        <f>+'PH 4'!C99+'Könyvtár 5'!C108+'Családsegítő 6'!C109+'Óvoda 8'!C107+'Bölcsőde 7'!C107</f>
        <v>0</v>
      </c>
      <c r="D111" s="284">
        <f>+'PH 4'!D99+'Könyvtár 5'!D108+'Családsegítő 6'!D109+'Óvoda 8'!D107+'Bölcsőde 7'!D107</f>
        <v>0</v>
      </c>
      <c r="E111" s="284">
        <f>+'PH 4'!E99+'Könyvtár 5'!E108+'Családsegítő 6'!E109+'Óvoda 8'!E107+'Bölcsőde 7'!E107</f>
        <v>0</v>
      </c>
      <c r="F111" s="284">
        <f>+'PH 4'!F99+'Könyvtár 5'!F108+'Családsegítő 6'!F109+'Óvoda 8'!F107+'Bölcsőde 7'!F107</f>
        <v>0</v>
      </c>
      <c r="G111" s="284" t="e">
        <f>+'PH 4'!G99+' '!G109+'      '!G109+#REF!+'Könyvtár 5'!G108+'Családsegítő 6'!G109</f>
        <v>#REF!</v>
      </c>
      <c r="H111" s="284" t="e">
        <f>+'PH 4'!H99+' '!H109+'      '!H109+#REF!+'Könyvtár 5'!H108+'Családsegítő 6'!H109</f>
        <v>#REF!</v>
      </c>
      <c r="I111" s="284" t="e">
        <f>+'PH 4'!I99+' '!I109+'      '!I109+#REF!+'Könyvtár 5'!I108+'Családsegítő 6'!I109</f>
        <v>#REF!</v>
      </c>
    </row>
    <row r="112" spans="1:9" ht="12" hidden="1" customHeight="1" x14ac:dyDescent="0.35">
      <c r="A112" s="282" t="s">
        <v>189</v>
      </c>
      <c r="B112" s="303" t="s">
        <v>190</v>
      </c>
      <c r="C112" s="284">
        <f>+'PH 4'!C100+'Könyvtár 5'!C109+'Családsegítő 6'!C110+'Óvoda 8'!C108+'Bölcsőde 7'!C108</f>
        <v>0</v>
      </c>
      <c r="D112" s="284">
        <f>+'PH 4'!D100+'Könyvtár 5'!D109+'Családsegítő 6'!D110+'Óvoda 8'!D108+'Bölcsőde 7'!D108</f>
        <v>0</v>
      </c>
      <c r="E112" s="284">
        <f>+'PH 4'!E100+'Könyvtár 5'!E109+'Családsegítő 6'!E110+'Óvoda 8'!E108+'Bölcsőde 7'!E108</f>
        <v>0</v>
      </c>
      <c r="F112" s="284">
        <f>+'PH 4'!F100+'Könyvtár 5'!F109+'Családsegítő 6'!F110+'Óvoda 8'!F108+'Bölcsőde 7'!F108</f>
        <v>0</v>
      </c>
      <c r="G112" s="284" t="e">
        <f>+'PH 4'!G100+' '!G110+'      '!G110+#REF!+'Könyvtár 5'!G109+'Családsegítő 6'!G110</f>
        <v>#REF!</v>
      </c>
      <c r="H112" s="284" t="e">
        <f>+'PH 4'!H100+' '!H110+'      '!H110+#REF!+'Könyvtár 5'!H109+'Családsegítő 6'!H110</f>
        <v>#REF!</v>
      </c>
      <c r="I112" s="284" t="e">
        <f>+'PH 4'!I100+' '!I110+'      '!I110+#REF!+'Könyvtár 5'!I109+'Családsegítő 6'!I110</f>
        <v>#REF!</v>
      </c>
    </row>
    <row r="113" spans="1:9" ht="12" hidden="1" customHeight="1" thickBot="1" x14ac:dyDescent="0.4">
      <c r="A113" s="282" t="s">
        <v>191</v>
      </c>
      <c r="B113" s="303" t="s">
        <v>192</v>
      </c>
      <c r="C113" s="284">
        <f>+'PH 4'!C101+'Könyvtár 5'!C110+'Családsegítő 6'!C111+'Óvoda 8'!C109+'Bölcsőde 7'!C109</f>
        <v>0</v>
      </c>
      <c r="D113" s="284">
        <f>+'PH 4'!D101+'Könyvtár 5'!D110+'Családsegítő 6'!D111+'Óvoda 8'!D109+'Bölcsőde 7'!D109</f>
        <v>0</v>
      </c>
      <c r="E113" s="284">
        <f>+'PH 4'!E101+'Könyvtár 5'!E110+'Családsegítő 6'!E111+'Óvoda 8'!E109+'Bölcsőde 7'!E109</f>
        <v>0</v>
      </c>
      <c r="F113" s="284">
        <f>+'PH 4'!F101+'Könyvtár 5'!F110+'Családsegítő 6'!F111+'Óvoda 8'!F109+'Bölcsőde 7'!F109</f>
        <v>0</v>
      </c>
      <c r="G113" s="284" t="e">
        <f>+'PH 4'!G101+' '!G111+'      '!G111+#REF!+'Könyvtár 5'!G110+'Családsegítő 6'!G111</f>
        <v>#REF!</v>
      </c>
      <c r="H113" s="284" t="e">
        <f>+'PH 4'!H101+' '!H111+'      '!H111+#REF!+'Könyvtár 5'!H110+'Családsegítő 6'!H111</f>
        <v>#REF!</v>
      </c>
      <c r="I113" s="284" t="e">
        <f>+'PH 4'!I101+' '!I111+'      '!I111+#REF!+'Könyvtár 5'!I110+'Családsegítő 6'!I111</f>
        <v>#REF!</v>
      </c>
    </row>
    <row r="114" spans="1:9" ht="12" customHeight="1" x14ac:dyDescent="0.35">
      <c r="A114" s="514" t="s">
        <v>18</v>
      </c>
      <c r="B114" s="302" t="s">
        <v>617</v>
      </c>
      <c r="C114" s="284">
        <f>+'PH 4'!C102+'Könyvtár 5'!C111+'Családsegítő 6'!C112+'Óvoda 8'!C110+'Bölcsőde 7'!C110</f>
        <v>19065823</v>
      </c>
      <c r="D114" s="284">
        <f>+'PH 4'!D102+'Könyvtár 5'!D111+'Családsegítő 6'!D112+'Óvoda 8'!D110+'Bölcsőde 7'!D110</f>
        <v>0</v>
      </c>
      <c r="E114" s="284">
        <f>+'PH 4'!E102+'Könyvtár 5'!E111+'Családsegítő 6'!E112+'Óvoda 8'!E110+'Bölcsőde 7'!E110</f>
        <v>0</v>
      </c>
      <c r="F114" s="284">
        <f>+'PH 4'!F102+'Könyvtár 5'!F111+'Családsegítő 6'!F112+'Óvoda 8'!F110+'Bölcsőde 7'!F110</f>
        <v>19065823</v>
      </c>
      <c r="G114" s="280" t="e">
        <f>+G115+G117+G119</f>
        <v>#REF!</v>
      </c>
      <c r="H114" s="280" t="e">
        <f>+H115+H117+H119</f>
        <v>#REF!</v>
      </c>
      <c r="I114" s="281" t="e">
        <f>+H114/G114</f>
        <v>#REF!</v>
      </c>
    </row>
    <row r="115" spans="1:9" ht="12" customHeight="1" x14ac:dyDescent="0.35">
      <c r="A115" s="282" t="s">
        <v>20</v>
      </c>
      <c r="B115" s="303" t="s">
        <v>194</v>
      </c>
      <c r="C115" s="284">
        <f>+'PH 4'!C103+'Könyvtár 5'!C112+'Családsegítő 6'!C113+'Óvoda 8'!C111+'Bölcsőde 7'!C111</f>
        <v>16345823</v>
      </c>
      <c r="D115" s="284">
        <f>+'PH 4'!D103+'Könyvtár 5'!D112+'Családsegítő 6'!D113+'Óvoda 8'!D111+'Bölcsőde 7'!D111</f>
        <v>0</v>
      </c>
      <c r="E115" s="284">
        <f>+'PH 4'!E103+'Könyvtár 5'!E112+'Családsegítő 6'!E113+'Óvoda 8'!E111+'Bölcsőde 7'!E111</f>
        <v>0</v>
      </c>
      <c r="F115" s="284">
        <f>+'PH 4'!F103+'Könyvtár 5'!F112+'Családsegítő 6'!F113+'Óvoda 8'!F111+'Bölcsőde 7'!F111</f>
        <v>16345823</v>
      </c>
      <c r="G115" s="284" t="e">
        <f>+'PH 4'!G103+' '!G113+'      '!G113+#REF!+'Könyvtár 5'!G112+'Családsegítő 6'!G113</f>
        <v>#REF!</v>
      </c>
      <c r="H115" s="284" t="e">
        <f>+'PH 4'!H103+' '!H113+'      '!H113+#REF!+'Könyvtár 5'!H112+'Családsegítő 6'!H113</f>
        <v>#REF!</v>
      </c>
      <c r="I115" s="285" t="e">
        <f>+H115/G115</f>
        <v>#REF!</v>
      </c>
    </row>
    <row r="116" spans="1:9" ht="12" hidden="1" customHeight="1" x14ac:dyDescent="0.35">
      <c r="A116" s="282" t="s">
        <v>22</v>
      </c>
      <c r="B116" s="303" t="s">
        <v>195</v>
      </c>
      <c r="C116" s="284">
        <f>+'PH 4'!C104+'Könyvtár 5'!C113+'Családsegítő 6'!C114+'Óvoda 8'!C112+'Bölcsőde 7'!C112</f>
        <v>0</v>
      </c>
      <c r="D116" s="284">
        <f>+'PH 4'!D104+'Könyvtár 5'!D113+'Családsegítő 6'!D114+'Óvoda 8'!D112+'Bölcsőde 7'!D112</f>
        <v>0</v>
      </c>
      <c r="E116" s="284">
        <f>+'PH 4'!E104+'Könyvtár 5'!E113+'Családsegítő 6'!E114+'Óvoda 8'!E112+'Bölcsőde 7'!E112</f>
        <v>0</v>
      </c>
      <c r="F116" s="284">
        <f>+'PH 4'!F104+'Könyvtár 5'!F113+'Családsegítő 6'!F114+'Óvoda 8'!F112+'Bölcsőde 7'!F112</f>
        <v>0</v>
      </c>
      <c r="G116" s="284" t="e">
        <f>+'PH 4'!G104+' '!G114+'      '!G114+#REF!+'Könyvtár 5'!G113+'Családsegítő 6'!G114</f>
        <v>#REF!</v>
      </c>
      <c r="H116" s="284" t="e">
        <f>+'PH 4'!H104+' '!H114+'      '!H114+#REF!+'Könyvtár 5'!H113+'Családsegítő 6'!H114</f>
        <v>#REF!</v>
      </c>
      <c r="I116" s="284" t="e">
        <f>+'PH 4'!I104+' '!I114+'      '!I114+#REF!+'Könyvtár 5'!I113+'Családsegítő 6'!I114</f>
        <v>#REF!</v>
      </c>
    </row>
    <row r="117" spans="1:9" ht="12" customHeight="1" x14ac:dyDescent="0.35">
      <c r="A117" s="282" t="s">
        <v>22</v>
      </c>
      <c r="B117" s="303" t="s">
        <v>196</v>
      </c>
      <c r="C117" s="284">
        <f>+'PH 4'!C105+'Könyvtár 5'!C114+'Családsegítő 6'!C115+'Óvoda 8'!C113+'Bölcsőde 7'!C113</f>
        <v>2720000</v>
      </c>
      <c r="D117" s="284">
        <f>+'PH 4'!D105+'Könyvtár 5'!D114+'Családsegítő 6'!D115+'Óvoda 8'!D113+'Bölcsőde 7'!D113</f>
        <v>0</v>
      </c>
      <c r="E117" s="284">
        <f>+'PH 4'!E105+'Könyvtár 5'!E114+'Családsegítő 6'!E115+'Óvoda 8'!E113+'Bölcsőde 7'!E113</f>
        <v>0</v>
      </c>
      <c r="F117" s="284">
        <f>+'PH 4'!F105+'Könyvtár 5'!F114+'Családsegítő 6'!F115+'Óvoda 8'!F113+'Bölcsőde 7'!F113</f>
        <v>2720000</v>
      </c>
      <c r="G117" s="284" t="e">
        <f>+'PH 4'!G105+' '!G115+'      '!G115+#REF!+'Könyvtár 5'!G114+'Családsegítő 6'!G115</f>
        <v>#REF!</v>
      </c>
      <c r="H117" s="284" t="e">
        <f>+'PH 4'!H105+' '!H115+'      '!H115+#REF!+'Könyvtár 5'!H114+'Családsegítő 6'!H115</f>
        <v>#REF!</v>
      </c>
      <c r="I117" s="285">
        <v>0</v>
      </c>
    </row>
    <row r="118" spans="1:9" ht="12" hidden="1" customHeight="1" x14ac:dyDescent="0.35">
      <c r="A118" s="282" t="s">
        <v>26</v>
      </c>
      <c r="B118" s="303" t="s">
        <v>197</v>
      </c>
      <c r="C118" s="284">
        <f>+'PH 4'!C106+'Könyvtár 5'!C115+'Családsegítő 6'!C116+'Óvoda 8'!C114+'Bölcsőde 7'!C114</f>
        <v>0</v>
      </c>
      <c r="D118" s="284">
        <f>+'PH 4'!D106+'Könyvtár 5'!D115+'Családsegítő 6'!D116+'Óvoda 8'!D114+'Bölcsőde 7'!D114</f>
        <v>0</v>
      </c>
      <c r="E118" s="284">
        <f>+'PH 4'!E106+'Könyvtár 5'!E115+'Családsegítő 6'!E116+'Óvoda 8'!E114+'Bölcsőde 7'!E114</f>
        <v>0</v>
      </c>
      <c r="F118" s="284">
        <f>+'PH 4'!F106+'Könyvtár 5'!F115+'Családsegítő 6'!F116+'Óvoda 8'!F114+'Bölcsőde 7'!F114</f>
        <v>0</v>
      </c>
      <c r="G118" s="284" t="e">
        <f>+'PH 4'!G106+' '!G116+'      '!G116+#REF!+'Könyvtár 5'!G115+'Családsegítő 6'!G116</f>
        <v>#REF!</v>
      </c>
      <c r="H118" s="284" t="e">
        <f>+'PH 4'!H106+' '!H116+'      '!H116+#REF!+'Könyvtár 5'!H115+'Családsegítő 6'!H116</f>
        <v>#REF!</v>
      </c>
      <c r="I118" s="284" t="e">
        <f>+'PH 4'!I106+' '!I116+'      '!I116+#REF!+'Könyvtár 5'!I115+'Családsegítő 6'!I116</f>
        <v>#REF!</v>
      </c>
    </row>
    <row r="119" spans="1:9" ht="12" customHeight="1" x14ac:dyDescent="0.35">
      <c r="A119" s="282" t="s">
        <v>24</v>
      </c>
      <c r="B119" s="283" t="s">
        <v>198</v>
      </c>
      <c r="C119" s="284">
        <f>+'PH 4'!C107+'Könyvtár 5'!C116+'Családsegítő 6'!C117+'Óvoda 8'!C115+'Bölcsőde 7'!C115</f>
        <v>0</v>
      </c>
      <c r="D119" s="284">
        <f>+'PH 4'!D107+'Könyvtár 5'!D116+'Családsegítő 6'!D117+'Óvoda 8'!D115+'Bölcsőde 7'!D115</f>
        <v>0</v>
      </c>
      <c r="E119" s="284">
        <f>+'PH 4'!E107+'Könyvtár 5'!E116+'Családsegítő 6'!E117+'Óvoda 8'!E115+'Bölcsőde 7'!E115</f>
        <v>0</v>
      </c>
      <c r="F119" s="284">
        <f>+'PH 4'!F107+'Könyvtár 5'!F116+'Családsegítő 6'!F117+'Óvoda 8'!F115+'Bölcsőde 7'!F115</f>
        <v>0</v>
      </c>
      <c r="G119" s="284" t="e">
        <f>+'PH 4'!G107+' '!G117+'      '!G117+#REF!+'Könyvtár 5'!G116+'Családsegítő 6'!G117</f>
        <v>#REF!</v>
      </c>
      <c r="H119" s="284" t="e">
        <f>+'PH 4'!H107+' '!H117+'      '!H117+#REF!+'Könyvtár 5'!H116+'Családsegítő 6'!H117</f>
        <v>#REF!</v>
      </c>
      <c r="I119" s="284" t="e">
        <f>+'PH 4'!I107+' '!I117+'      '!I117+#REF!+'Könyvtár 5'!I116+'Családsegítő 6'!I117</f>
        <v>#REF!</v>
      </c>
    </row>
    <row r="120" spans="1:9" ht="12" hidden="1" customHeight="1" x14ac:dyDescent="0.35">
      <c r="A120" s="282" t="s">
        <v>30</v>
      </c>
      <c r="B120" s="283" t="s">
        <v>199</v>
      </c>
      <c r="C120" s="284">
        <f>+'PH 4'!C108+'Könyvtár 5'!C117+'Családsegítő 6'!C118+'Óvoda 8'!C116+'Bölcsőde 7'!C116</f>
        <v>0</v>
      </c>
      <c r="D120" s="284">
        <f>+'PH 4'!D108+'Könyvtár 5'!D117+'Családsegítő 6'!D118+'Óvoda 8'!D116+'Bölcsőde 7'!D116</f>
        <v>0</v>
      </c>
      <c r="E120" s="284">
        <f>+'PH 4'!E108+'Könyvtár 5'!E117+'Családsegítő 6'!E118+'Óvoda 8'!E116+'Bölcsőde 7'!E116</f>
        <v>0</v>
      </c>
      <c r="F120" s="284">
        <f>+'PH 4'!F108+'Könyvtár 5'!F117+'Családsegítő 6'!F118+'Óvoda 8'!F116+'Bölcsőde 7'!F116</f>
        <v>0</v>
      </c>
      <c r="G120" s="284" t="e">
        <f>+'PH 4'!G108+' '!G118+'      '!G118+#REF!+'Könyvtár 5'!G117+'Családsegítő 6'!G118</f>
        <v>#REF!</v>
      </c>
      <c r="H120" s="284" t="e">
        <f>+'PH 4'!H108+' '!H118+'      '!H118+#REF!+'Könyvtár 5'!H117+'Családsegítő 6'!H118</f>
        <v>#REF!</v>
      </c>
      <c r="I120" s="284" t="e">
        <f>+'PH 4'!I108+' '!I118+'      '!I118+#REF!+'Könyvtár 5'!I117+'Családsegítő 6'!I118</f>
        <v>#REF!</v>
      </c>
    </row>
    <row r="121" spans="1:9" ht="12" hidden="1" customHeight="1" x14ac:dyDescent="0.35">
      <c r="A121" s="282" t="s">
        <v>200</v>
      </c>
      <c r="B121" s="303" t="s">
        <v>201</v>
      </c>
      <c r="C121" s="284">
        <f>+'PH 4'!C109+'Könyvtár 5'!C118+'Családsegítő 6'!C119+'Óvoda 8'!C117+'Bölcsőde 7'!C117</f>
        <v>0</v>
      </c>
      <c r="D121" s="284">
        <f>+'PH 4'!D109+'Könyvtár 5'!D118+'Családsegítő 6'!D119+'Óvoda 8'!D117+'Bölcsőde 7'!D117</f>
        <v>0</v>
      </c>
      <c r="E121" s="284">
        <f>+'PH 4'!E109+'Könyvtár 5'!E118+'Családsegítő 6'!E119+'Óvoda 8'!E117+'Bölcsőde 7'!E117</f>
        <v>0</v>
      </c>
      <c r="F121" s="284">
        <f>+'PH 4'!F109+'Könyvtár 5'!F118+'Családsegítő 6'!F119+'Óvoda 8'!F117+'Bölcsőde 7'!F117</f>
        <v>0</v>
      </c>
      <c r="G121" s="284" t="e">
        <f>+'PH 4'!G109+' '!G119+'      '!G119+#REF!+'Könyvtár 5'!G118+'Családsegítő 6'!G119</f>
        <v>#REF!</v>
      </c>
      <c r="H121" s="284" t="e">
        <f>+'PH 4'!H109+' '!H119+'      '!H119+#REF!+'Könyvtár 5'!H118+'Családsegítő 6'!H119</f>
        <v>#REF!</v>
      </c>
      <c r="I121" s="284" t="e">
        <f>+'PH 4'!I109+' '!I119+'      '!I119+#REF!+'Könyvtár 5'!I118+'Családsegítő 6'!I119</f>
        <v>#REF!</v>
      </c>
    </row>
    <row r="122" spans="1:9" ht="12" hidden="1" customHeight="1" x14ac:dyDescent="0.35">
      <c r="A122" s="282" t="s">
        <v>202</v>
      </c>
      <c r="B122" s="303" t="s">
        <v>180</v>
      </c>
      <c r="C122" s="284">
        <f>+'PH 4'!C110+'Könyvtár 5'!C119+'Családsegítő 6'!C120+'Óvoda 8'!C118+'Bölcsőde 7'!C118</f>
        <v>0</v>
      </c>
      <c r="D122" s="284">
        <f>+'PH 4'!D110+'Könyvtár 5'!D119+'Családsegítő 6'!D120+'Óvoda 8'!D118+'Bölcsőde 7'!D118</f>
        <v>0</v>
      </c>
      <c r="E122" s="284">
        <f>+'PH 4'!E110+'Könyvtár 5'!E119+'Családsegítő 6'!E120+'Óvoda 8'!E118+'Bölcsőde 7'!E118</f>
        <v>0</v>
      </c>
      <c r="F122" s="284">
        <f>+'PH 4'!F110+'Könyvtár 5'!F119+'Családsegítő 6'!F120+'Óvoda 8'!F118+'Bölcsőde 7'!F118</f>
        <v>0</v>
      </c>
      <c r="G122" s="284" t="e">
        <f>+'PH 4'!G110+' '!G120+'      '!G120+#REF!+'Könyvtár 5'!G119+'Családsegítő 6'!G120</f>
        <v>#REF!</v>
      </c>
      <c r="H122" s="284" t="e">
        <f>+'PH 4'!H110+' '!H120+'      '!H120+#REF!+'Könyvtár 5'!H119+'Családsegítő 6'!H120</f>
        <v>#REF!</v>
      </c>
      <c r="I122" s="284" t="e">
        <f>+'PH 4'!I110+' '!I120+'      '!I120+#REF!+'Könyvtár 5'!I119+'Családsegítő 6'!I120</f>
        <v>#REF!</v>
      </c>
    </row>
    <row r="123" spans="1:9" ht="12" hidden="1" customHeight="1" x14ac:dyDescent="0.35">
      <c r="A123" s="282" t="s">
        <v>203</v>
      </c>
      <c r="B123" s="303" t="s">
        <v>204</v>
      </c>
      <c r="C123" s="284">
        <f>+'PH 4'!C111+'Könyvtár 5'!C120+'Családsegítő 6'!C121+'Óvoda 8'!C119+'Bölcsőde 7'!C119</f>
        <v>0</v>
      </c>
      <c r="D123" s="284">
        <f>+'PH 4'!D111+'Könyvtár 5'!D120+'Családsegítő 6'!D121+'Óvoda 8'!D119+'Bölcsőde 7'!D119</f>
        <v>0</v>
      </c>
      <c r="E123" s="284">
        <f>+'PH 4'!E111+'Könyvtár 5'!E120+'Családsegítő 6'!E121+'Óvoda 8'!E119+'Bölcsőde 7'!E119</f>
        <v>0</v>
      </c>
      <c r="F123" s="284">
        <f>+'PH 4'!F111+'Könyvtár 5'!F120+'Családsegítő 6'!F121+'Óvoda 8'!F119+'Bölcsőde 7'!F119</f>
        <v>0</v>
      </c>
      <c r="G123" s="284" t="e">
        <f>+'PH 4'!G111+' '!G121+'      '!G121+#REF!+'Könyvtár 5'!G120+'Családsegítő 6'!G121</f>
        <v>#REF!</v>
      </c>
      <c r="H123" s="284" t="e">
        <f>+'PH 4'!H111+' '!H121+'      '!H121+#REF!+'Könyvtár 5'!H120+'Családsegítő 6'!H121</f>
        <v>#REF!</v>
      </c>
      <c r="I123" s="284" t="e">
        <f>+'PH 4'!I111+' '!I121+'      '!I121+#REF!+'Könyvtár 5'!I120+'Családsegítő 6'!I121</f>
        <v>#REF!</v>
      </c>
    </row>
    <row r="124" spans="1:9" ht="12" hidden="1" customHeight="1" x14ac:dyDescent="0.35">
      <c r="A124" s="282" t="s">
        <v>205</v>
      </c>
      <c r="B124" s="303" t="s">
        <v>206</v>
      </c>
      <c r="C124" s="284">
        <f>+'PH 4'!C112+'Könyvtár 5'!C121+'Családsegítő 6'!C122+'Óvoda 8'!C120+'Bölcsőde 7'!C120</f>
        <v>0</v>
      </c>
      <c r="D124" s="284">
        <f>+'PH 4'!D112+'Könyvtár 5'!D121+'Családsegítő 6'!D122+'Óvoda 8'!D120+'Bölcsőde 7'!D120</f>
        <v>0</v>
      </c>
      <c r="E124" s="284">
        <f>+'PH 4'!E112+'Könyvtár 5'!E121+'Családsegítő 6'!E122+'Óvoda 8'!E120+'Bölcsőde 7'!E120</f>
        <v>0</v>
      </c>
      <c r="F124" s="284">
        <f>+'PH 4'!F112+'Könyvtár 5'!F121+'Családsegítő 6'!F122+'Óvoda 8'!F120+'Bölcsőde 7'!F120</f>
        <v>0</v>
      </c>
      <c r="G124" s="284" t="e">
        <f>+'PH 4'!G112+' '!G122+'      '!G122+#REF!+'Könyvtár 5'!G121+'Családsegítő 6'!G122</f>
        <v>#REF!</v>
      </c>
      <c r="H124" s="284" t="e">
        <f>+'PH 4'!H112+' '!H122+'      '!H122+#REF!+'Könyvtár 5'!H121+'Családsegítő 6'!H122</f>
        <v>#REF!</v>
      </c>
      <c r="I124" s="284" t="e">
        <f>+'PH 4'!I112+' '!I122+'      '!I122+#REF!+'Könyvtár 5'!I121+'Családsegítő 6'!I122</f>
        <v>#REF!</v>
      </c>
    </row>
    <row r="125" spans="1:9" ht="12" hidden="1" customHeight="1" x14ac:dyDescent="0.35">
      <c r="A125" s="282" t="s">
        <v>207</v>
      </c>
      <c r="B125" s="303" t="s">
        <v>186</v>
      </c>
      <c r="C125" s="284">
        <f>+'PH 4'!C113+'Könyvtár 5'!C122+'Családsegítő 6'!C123+'Óvoda 8'!C121+'Bölcsőde 7'!C121</f>
        <v>0</v>
      </c>
      <c r="D125" s="284">
        <f>+'PH 4'!D113+'Könyvtár 5'!D122+'Családsegítő 6'!D123+'Óvoda 8'!D121+'Bölcsőde 7'!D121</f>
        <v>0</v>
      </c>
      <c r="E125" s="284">
        <f>+'PH 4'!E113+'Könyvtár 5'!E122+'Családsegítő 6'!E123+'Óvoda 8'!E121+'Bölcsőde 7'!E121</f>
        <v>0</v>
      </c>
      <c r="F125" s="284">
        <f>+'PH 4'!F113+'Könyvtár 5'!F122+'Családsegítő 6'!F123+'Óvoda 8'!F121+'Bölcsőde 7'!F121</f>
        <v>0</v>
      </c>
      <c r="G125" s="284" t="e">
        <f>+'PH 4'!G113+' '!G123+'      '!G123+#REF!+'Könyvtár 5'!G122+'Családsegítő 6'!G123</f>
        <v>#REF!</v>
      </c>
      <c r="H125" s="284" t="e">
        <f>+'PH 4'!H113+' '!H123+'      '!H123+#REF!+'Könyvtár 5'!H122+'Családsegítő 6'!H123</f>
        <v>#REF!</v>
      </c>
      <c r="I125" s="284" t="e">
        <f>+'PH 4'!I113+' '!I123+'      '!I123+#REF!+'Könyvtár 5'!I122+'Családsegítő 6'!I123</f>
        <v>#REF!</v>
      </c>
    </row>
    <row r="126" spans="1:9" s="98" customFormat="1" ht="12" hidden="1" customHeight="1" x14ac:dyDescent="0.35">
      <c r="A126" s="282" t="s">
        <v>208</v>
      </c>
      <c r="B126" s="303" t="s">
        <v>209</v>
      </c>
      <c r="C126" s="284">
        <f>+'PH 4'!C114+'Könyvtár 5'!C123+'Családsegítő 6'!C124+'Óvoda 8'!C122+'Bölcsőde 7'!C122</f>
        <v>0</v>
      </c>
      <c r="D126" s="284">
        <f>+'PH 4'!D114+'Könyvtár 5'!D123+'Családsegítő 6'!D124+'Óvoda 8'!D122+'Bölcsőde 7'!D122</f>
        <v>0</v>
      </c>
      <c r="E126" s="284">
        <f>+'PH 4'!E114+'Könyvtár 5'!E123+'Családsegítő 6'!E124+'Óvoda 8'!E122+'Bölcsőde 7'!E122</f>
        <v>0</v>
      </c>
      <c r="F126" s="284">
        <f>+'PH 4'!F114+'Könyvtár 5'!F123+'Családsegítő 6'!F124+'Óvoda 8'!F122+'Bölcsőde 7'!F122</f>
        <v>0</v>
      </c>
      <c r="G126" s="284" t="e">
        <f>+'PH 4'!G114+' '!G124+'      '!G124+#REF!+'Könyvtár 5'!G123+'Családsegítő 6'!G124</f>
        <v>#REF!</v>
      </c>
      <c r="H126" s="284" t="e">
        <f>+'PH 4'!H114+' '!H124+'      '!H124+#REF!+'Könyvtár 5'!H123+'Családsegítő 6'!H124</f>
        <v>#REF!</v>
      </c>
      <c r="I126" s="284" t="e">
        <f>+'PH 4'!I114+' '!I124+'      '!I124+#REF!+'Könyvtár 5'!I123+'Családsegítő 6'!I124</f>
        <v>#REF!</v>
      </c>
    </row>
    <row r="127" spans="1:9" ht="12" hidden="1" customHeight="1" x14ac:dyDescent="0.35">
      <c r="A127" s="282" t="s">
        <v>210</v>
      </c>
      <c r="B127" s="303" t="s">
        <v>211</v>
      </c>
      <c r="C127" s="284">
        <f>+'PH 4'!C115+'Könyvtár 5'!C124+'Családsegítő 6'!C125+'Óvoda 8'!C123+'Bölcsőde 7'!C123</f>
        <v>0</v>
      </c>
      <c r="D127" s="284">
        <f>+'PH 4'!D115+'Könyvtár 5'!D124+'Családsegítő 6'!D125+'Óvoda 8'!D123+'Bölcsőde 7'!D123</f>
        <v>0</v>
      </c>
      <c r="E127" s="284">
        <f>+'PH 4'!E115+'Könyvtár 5'!E124+'Családsegítő 6'!E125+'Óvoda 8'!E123+'Bölcsőde 7'!E123</f>
        <v>0</v>
      </c>
      <c r="F127" s="284">
        <f>+'PH 4'!F115+'Könyvtár 5'!F124+'Családsegítő 6'!F125+'Óvoda 8'!F123+'Bölcsőde 7'!F123</f>
        <v>0</v>
      </c>
      <c r="G127" s="284" t="e">
        <f>+'PH 4'!G115+' '!G125+'      '!G125+#REF!+'Könyvtár 5'!G124+'Családsegítő 6'!G125</f>
        <v>#REF!</v>
      </c>
      <c r="H127" s="284" t="e">
        <f>+'PH 4'!H115+' '!H125+'      '!H125+#REF!+'Könyvtár 5'!H124+'Családsegítő 6'!H125</f>
        <v>#REF!</v>
      </c>
      <c r="I127" s="284" t="e">
        <f>+'PH 4'!I115+' '!I125+'      '!I125+#REF!+'Könyvtár 5'!I124+'Családsegítő 6'!I125</f>
        <v>#REF!</v>
      </c>
    </row>
    <row r="128" spans="1:9" ht="12" customHeight="1" x14ac:dyDescent="0.35">
      <c r="A128" s="514" t="s">
        <v>32</v>
      </c>
      <c r="B128" s="279" t="s">
        <v>212</v>
      </c>
      <c r="C128" s="284">
        <f>+'PH 4'!C116+'Könyvtár 5'!C125+'Családsegítő 6'!C126+'Óvoda 8'!C124+'Bölcsőde 7'!C124</f>
        <v>14576758</v>
      </c>
      <c r="D128" s="284">
        <f>+'PH 4'!D116+'Könyvtár 5'!D125+'Családsegítő 6'!D126+'Óvoda 8'!D124+'Bölcsőde 7'!D124</f>
        <v>0</v>
      </c>
      <c r="E128" s="284">
        <f>+'PH 4'!E116+'Könyvtár 5'!E125+'Családsegítő 6'!E126+'Óvoda 8'!E124+'Bölcsőde 7'!E124</f>
        <v>0</v>
      </c>
      <c r="F128" s="284">
        <f>+'PH 4'!F116+'Könyvtár 5'!F125+'Családsegítő 6'!F126+'Óvoda 8'!F124+'Bölcsőde 7'!F124</f>
        <v>14576758</v>
      </c>
      <c r="G128" s="280" t="e">
        <f>+G129+G130</f>
        <v>#REF!</v>
      </c>
      <c r="H128" s="280" t="e">
        <f>+H129+H130</f>
        <v>#REF!</v>
      </c>
      <c r="I128" s="280" t="e">
        <f>+I129+I130</f>
        <v>#REF!</v>
      </c>
    </row>
    <row r="129" spans="1:12" ht="12" customHeight="1" x14ac:dyDescent="0.35">
      <c r="A129" s="282" t="s">
        <v>34</v>
      </c>
      <c r="B129" s="303" t="s">
        <v>213</v>
      </c>
      <c r="C129" s="284">
        <f>+'PH 4'!C117+'Könyvtár 5'!C126+'Családsegítő 6'!C127+'Óvoda 8'!C125+'Bölcsőde 7'!C125</f>
        <v>0</v>
      </c>
      <c r="D129" s="284">
        <f>+'PH 4'!D117+'Könyvtár 5'!D126+'Családsegítő 6'!D127+'Óvoda 8'!D125+'Bölcsőde 7'!D125</f>
        <v>0</v>
      </c>
      <c r="E129" s="284">
        <f>+'PH 4'!E117+'Könyvtár 5'!E126+'Családsegítő 6'!E127+'Óvoda 8'!E125+'Bölcsőde 7'!E125</f>
        <v>0</v>
      </c>
      <c r="F129" s="284">
        <f>+'PH 4'!F117+'Könyvtár 5'!F126+'Családsegítő 6'!F127+'Óvoda 8'!F125+'Bölcsőde 7'!F125</f>
        <v>0</v>
      </c>
      <c r="G129" s="284" t="e">
        <f>+'PH 4'!G117+' '!G127+'      '!G127+#REF!+'Könyvtár 5'!G126+'Családsegítő 6'!G127</f>
        <v>#REF!</v>
      </c>
      <c r="H129" s="284" t="e">
        <f>+'PH 4'!H117+' '!H127+'      '!H127+#REF!+'Könyvtár 5'!H126+'Családsegítő 6'!H127</f>
        <v>#REF!</v>
      </c>
      <c r="I129" s="284" t="e">
        <f>+'PH 4'!I117+' '!I127+'      '!I127+#REF!+'Könyvtár 5'!I126+'Családsegítő 6'!I127</f>
        <v>#REF!</v>
      </c>
    </row>
    <row r="130" spans="1:12" ht="12" customHeight="1" x14ac:dyDescent="0.35">
      <c r="A130" s="282" t="s">
        <v>36</v>
      </c>
      <c r="B130" s="303" t="s">
        <v>214</v>
      </c>
      <c r="C130" s="284">
        <f>+'PH 4'!C118+'Könyvtár 5'!C127+'Családsegítő 6'!C128+'Óvoda 8'!C126+'Bölcsőde 7'!C126</f>
        <v>14576758</v>
      </c>
      <c r="D130" s="284">
        <f>+'PH 4'!D118+'Könyvtár 5'!D127+'Családsegítő 6'!D128+'Óvoda 8'!D126+'Bölcsőde 7'!D126</f>
        <v>0</v>
      </c>
      <c r="E130" s="284">
        <f>+'PH 4'!E118+'Könyvtár 5'!E127+'Családsegítő 6'!E128+'Óvoda 8'!E126+'Bölcsőde 7'!E126</f>
        <v>0</v>
      </c>
      <c r="F130" s="284">
        <f>+'PH 4'!F118+'Könyvtár 5'!F127+'Családsegítő 6'!F128+'Óvoda 8'!F126+'Bölcsőde 7'!F126</f>
        <v>14576758</v>
      </c>
      <c r="G130" s="284" t="e">
        <f>+'PH 4'!G118+' '!G128+'      '!G128+#REF!+'Könyvtár 5'!G127+'Családsegítő 6'!G128</f>
        <v>#REF!</v>
      </c>
      <c r="H130" s="284" t="e">
        <f>+'PH 4'!H118+' '!H128+'      '!H128+#REF!+'Könyvtár 5'!H127+'Családsegítő 6'!H128</f>
        <v>#REF!</v>
      </c>
      <c r="I130" s="284" t="e">
        <f>+'PH 4'!I118+' '!I128+'      '!I128+#REF!+'Könyvtár 5'!I127+'Családsegítő 6'!I128</f>
        <v>#REF!</v>
      </c>
    </row>
    <row r="131" spans="1:12" ht="12" customHeight="1" x14ac:dyDescent="0.35">
      <c r="A131" s="514" t="s">
        <v>32</v>
      </c>
      <c r="B131" s="279" t="s">
        <v>618</v>
      </c>
      <c r="C131" s="284">
        <f>+'PH 4'!C119+'Könyvtár 5'!C128+'Családsegítő 6'!C129+'Óvoda 8'!C127+'Bölcsőde 7'!C127</f>
        <v>918165233</v>
      </c>
      <c r="D131" s="284">
        <f>+'PH 4'!D119+'Könyvtár 5'!D128+'Családsegítő 6'!D129+'Óvoda 8'!D127+'Bölcsőde 7'!D127</f>
        <v>8999846</v>
      </c>
      <c r="E131" s="284">
        <f>+'PH 4'!E119+'Könyvtár 5'!E128+'Családsegítő 6'!E129+'Óvoda 8'!E127+'Bölcsőde 7'!E127</f>
        <v>0</v>
      </c>
      <c r="F131" s="284">
        <f>+'PH 4'!F119+'Könyvtár 5'!F128+'Családsegítő 6'!F129+'Óvoda 8'!F127+'Bölcsőde 7'!F127</f>
        <v>927165079</v>
      </c>
      <c r="G131" s="280" t="e">
        <f>+G98+G114+G128</f>
        <v>#REF!</v>
      </c>
      <c r="H131" s="280" t="e">
        <f>+H98+H114+H128</f>
        <v>#REF!</v>
      </c>
      <c r="I131" s="281" t="e">
        <f>+H131/G131</f>
        <v>#REF!</v>
      </c>
    </row>
    <row r="132" spans="1:12" ht="15" customHeight="1" x14ac:dyDescent="0.35">
      <c r="A132" s="514" t="s">
        <v>215</v>
      </c>
      <c r="B132" s="279" t="s">
        <v>606</v>
      </c>
      <c r="C132" s="284">
        <f>+'PH 4'!C120+'Könyvtár 5'!C129+'Családsegítő 6'!C130+'Óvoda 8'!C128+'Bölcsőde 7'!C128</f>
        <v>0</v>
      </c>
      <c r="D132" s="284">
        <f>+'PH 4'!D120+'Könyvtár 5'!D129+'Családsegítő 6'!D130+'Óvoda 8'!D128+'Bölcsőde 7'!D128</f>
        <v>0</v>
      </c>
      <c r="E132" s="284">
        <f>+'PH 4'!E120+'Könyvtár 5'!E129+'Családsegítő 6'!E130+'Óvoda 8'!E128+'Bölcsőde 7'!E128</f>
        <v>0</v>
      </c>
      <c r="F132" s="284">
        <f>+'PH 4'!F120+'Könyvtár 5'!F129+'Családsegítő 6'!F130+'Óvoda 8'!F128+'Bölcsőde 7'!F128</f>
        <v>0</v>
      </c>
      <c r="G132" s="280" t="e">
        <f>+G133+G134+G135</f>
        <v>#REF!</v>
      </c>
      <c r="H132" s="280" t="e">
        <f>+H133+H134+H135</f>
        <v>#REF!</v>
      </c>
      <c r="I132" s="280" t="e">
        <f>+I133+I134+I135</f>
        <v>#REF!</v>
      </c>
    </row>
    <row r="133" spans="1:12" s="98" customFormat="1" ht="12" hidden="1" customHeight="1" x14ac:dyDescent="0.35">
      <c r="A133" s="282" t="s">
        <v>62</v>
      </c>
      <c r="B133" s="303" t="s">
        <v>365</v>
      </c>
      <c r="C133" s="284">
        <f>+'PH 4'!C121+'Könyvtár 5'!C130+'Családsegítő 6'!C131+'Óvoda 8'!C129+'Bölcsőde 7'!C129</f>
        <v>0</v>
      </c>
      <c r="D133" s="284">
        <f>+'PH 4'!D121+'Könyvtár 5'!D130+'Családsegítő 6'!D131+'Óvoda 8'!D129+'Bölcsőde 7'!D129</f>
        <v>0</v>
      </c>
      <c r="E133" s="284">
        <f>+'PH 4'!E121+'Könyvtár 5'!E130+'Családsegítő 6'!E131+'Óvoda 8'!E129+'Bölcsőde 7'!E129</f>
        <v>0</v>
      </c>
      <c r="F133" s="284">
        <f>+'PH 4'!F121+'Könyvtár 5'!F130+'Családsegítő 6'!F131+'Óvoda 8'!F129+'Bölcsőde 7'!F129</f>
        <v>0</v>
      </c>
      <c r="G133" s="284" t="e">
        <f>+'PH 4'!G121+' '!G131+'      '!G131+#REF!+'Könyvtár 5'!G130+'Családsegítő 6'!G131</f>
        <v>#REF!</v>
      </c>
      <c r="H133" s="284" t="e">
        <f>+'PH 4'!H121+' '!H131+'      '!H131+#REF!+'Könyvtár 5'!H130+'Családsegítő 6'!H131</f>
        <v>#REF!</v>
      </c>
      <c r="I133" s="284" t="e">
        <f>+'PH 4'!I121+' '!I131+'      '!I131+#REF!+'Könyvtár 5'!I130+'Családsegítő 6'!I131</f>
        <v>#REF!</v>
      </c>
    </row>
    <row r="134" spans="1:12" ht="23.25" hidden="1" customHeight="1" x14ac:dyDescent="0.35">
      <c r="A134" s="282" t="s">
        <v>64</v>
      </c>
      <c r="B134" s="303" t="s">
        <v>366</v>
      </c>
      <c r="C134" s="284">
        <f>+'PH 4'!C122+'Könyvtár 5'!C131+'Családsegítő 6'!C132+'Óvoda 8'!C130+'Bölcsőde 7'!C130</f>
        <v>0</v>
      </c>
      <c r="D134" s="284">
        <f>+'PH 4'!D122+'Könyvtár 5'!D131+'Családsegítő 6'!D132+'Óvoda 8'!D130+'Bölcsőde 7'!D130</f>
        <v>0</v>
      </c>
      <c r="E134" s="284">
        <f>+'PH 4'!E122+'Könyvtár 5'!E131+'Családsegítő 6'!E132+'Óvoda 8'!E130+'Bölcsőde 7'!E130</f>
        <v>0</v>
      </c>
      <c r="F134" s="284">
        <f>+'PH 4'!F122+'Könyvtár 5'!F131+'Családsegítő 6'!F132+'Óvoda 8'!F130+'Bölcsőde 7'!F130</f>
        <v>0</v>
      </c>
      <c r="G134" s="284" t="e">
        <f>+'PH 4'!G122+' '!G132+'      '!G132+#REF!+'Könyvtár 5'!G131+'Családsegítő 6'!G132</f>
        <v>#REF!</v>
      </c>
      <c r="H134" s="284" t="e">
        <f>+'PH 4'!H122+' '!H132+'      '!H132+#REF!+'Könyvtár 5'!H131+'Családsegítő 6'!H132</f>
        <v>#REF!</v>
      </c>
      <c r="I134" s="284" t="e">
        <f>+'PH 4'!I122+' '!I132+'      '!I132+#REF!+'Könyvtár 5'!I131+'Családsegítő 6'!I132</f>
        <v>#REF!</v>
      </c>
      <c r="L134" s="100"/>
    </row>
    <row r="135" spans="1:12" ht="21" hidden="1" customHeight="1" thickBot="1" x14ac:dyDescent="0.4">
      <c r="A135" s="282" t="s">
        <v>66</v>
      </c>
      <c r="B135" s="303" t="s">
        <v>367</v>
      </c>
      <c r="C135" s="284">
        <f>+'PH 4'!C123+'Könyvtár 5'!C132+'Családsegítő 6'!C133+'Óvoda 8'!C131+'Bölcsőde 7'!C131</f>
        <v>0</v>
      </c>
      <c r="D135" s="284">
        <f>+'PH 4'!D123+'Könyvtár 5'!D132+'Családsegítő 6'!D133+'Óvoda 8'!D131+'Bölcsőde 7'!D131</f>
        <v>0</v>
      </c>
      <c r="E135" s="284">
        <f>+'PH 4'!E123+'Könyvtár 5'!E132+'Családsegítő 6'!E133+'Óvoda 8'!E131+'Bölcsőde 7'!E131</f>
        <v>0</v>
      </c>
      <c r="F135" s="284">
        <f>+'PH 4'!F123+'Könyvtár 5'!F132+'Családsegítő 6'!F133+'Óvoda 8'!F131+'Bölcsőde 7'!F131</f>
        <v>0</v>
      </c>
      <c r="G135" s="284" t="e">
        <f>+'PH 4'!G123+' '!G133+'      '!G133+#REF!+'Könyvtár 5'!G132+'Családsegítő 6'!G133</f>
        <v>#REF!</v>
      </c>
      <c r="H135" s="284" t="e">
        <f>+'PH 4'!H123+' '!H133+'      '!H133+#REF!+'Könyvtár 5'!H132+'Családsegítő 6'!H133</f>
        <v>#REF!</v>
      </c>
      <c r="I135" s="284" t="e">
        <f>+'PH 4'!I123+' '!I133+'      '!I133+#REF!+'Könyvtár 5'!I132+'Családsegítő 6'!I133</f>
        <v>#REF!</v>
      </c>
    </row>
    <row r="136" spans="1:12" ht="12" customHeight="1" x14ac:dyDescent="0.35">
      <c r="A136" s="514" t="s">
        <v>60</v>
      </c>
      <c r="B136" s="279" t="s">
        <v>619</v>
      </c>
      <c r="C136" s="284">
        <f>+'PH 4'!C124+'Könyvtár 5'!C133+'Családsegítő 6'!C134+'Óvoda 8'!C132+'Bölcsőde 7'!C132</f>
        <v>0</v>
      </c>
      <c r="D136" s="284">
        <f>+'PH 4'!D124+'Könyvtár 5'!D133+'Családsegítő 6'!D134+'Óvoda 8'!D132+'Bölcsőde 7'!D132</f>
        <v>0</v>
      </c>
      <c r="E136" s="284">
        <f>+'PH 4'!E124+'Könyvtár 5'!E133+'Családsegítő 6'!E134+'Óvoda 8'!E132+'Bölcsőde 7'!E132</f>
        <v>0</v>
      </c>
      <c r="F136" s="284">
        <f>+'PH 4'!F124+'Könyvtár 5'!F133+'Családsegítő 6'!F134+'Óvoda 8'!F132+'Bölcsőde 7'!F132</f>
        <v>0</v>
      </c>
      <c r="G136" s="280" t="e">
        <f>+G137+G138+G139+G140</f>
        <v>#REF!</v>
      </c>
      <c r="H136" s="280" t="e">
        <f>+H137+H138+H139+H140</f>
        <v>#REF!</v>
      </c>
      <c r="I136" s="280" t="e">
        <f>+I137+I138+I139+I140</f>
        <v>#REF!</v>
      </c>
    </row>
    <row r="137" spans="1:12" s="98" customFormat="1" ht="12" hidden="1" customHeight="1" x14ac:dyDescent="0.35">
      <c r="A137" s="282" t="s">
        <v>84</v>
      </c>
      <c r="B137" s="303" t="s">
        <v>222</v>
      </c>
      <c r="C137" s="284">
        <f>+'PH 4'!C125+'Könyvtár 5'!C134+'Családsegítő 6'!C135+'Óvoda 8'!C133+'Bölcsőde 7'!C133</f>
        <v>0</v>
      </c>
      <c r="D137" s="284">
        <f>+'PH 4'!D125+'Könyvtár 5'!D134+'Családsegítő 6'!D135+'Óvoda 8'!D133+'Bölcsőde 7'!D133</f>
        <v>0</v>
      </c>
      <c r="E137" s="284">
        <f>+'PH 4'!E125+'Könyvtár 5'!E134+'Családsegítő 6'!E135+'Óvoda 8'!E133+'Bölcsőde 7'!E133</f>
        <v>0</v>
      </c>
      <c r="F137" s="284">
        <f>+'PH 4'!F125+'Könyvtár 5'!F134+'Családsegítő 6'!F135+'Óvoda 8'!F133+'Bölcsőde 7'!F133</f>
        <v>0</v>
      </c>
      <c r="G137" s="284" t="e">
        <f>+'PH 4'!G125+' '!G135+'      '!G135+#REF!+'Könyvtár 5'!G134+'Családsegítő 6'!G135</f>
        <v>#REF!</v>
      </c>
      <c r="H137" s="284" t="e">
        <f>+'PH 4'!H125+' '!H135+'      '!H135+#REF!+'Könyvtár 5'!H134+'Családsegítő 6'!H135</f>
        <v>#REF!</v>
      </c>
      <c r="I137" s="284" t="e">
        <f>+'PH 4'!I125+' '!I135+'      '!I135+#REF!+'Könyvtár 5'!I134+'Családsegítő 6'!I135</f>
        <v>#REF!</v>
      </c>
    </row>
    <row r="138" spans="1:12" s="98" customFormat="1" ht="12" hidden="1" customHeight="1" x14ac:dyDescent="0.35">
      <c r="A138" s="282" t="s">
        <v>86</v>
      </c>
      <c r="B138" s="303" t="s">
        <v>223</v>
      </c>
      <c r="C138" s="284">
        <f>+'PH 4'!C126+'Könyvtár 5'!C135+'Családsegítő 6'!C136+'Óvoda 8'!C134+'Bölcsőde 7'!C134</f>
        <v>0</v>
      </c>
      <c r="D138" s="284">
        <f>+'PH 4'!D126+'Könyvtár 5'!D135+'Családsegítő 6'!D136+'Óvoda 8'!D134+'Bölcsőde 7'!D134</f>
        <v>0</v>
      </c>
      <c r="E138" s="284">
        <f>+'PH 4'!E126+'Könyvtár 5'!E135+'Családsegítő 6'!E136+'Óvoda 8'!E134+'Bölcsőde 7'!E134</f>
        <v>0</v>
      </c>
      <c r="F138" s="284">
        <f>+'PH 4'!F126+'Könyvtár 5'!F135+'Családsegítő 6'!F136+'Óvoda 8'!F134+'Bölcsőde 7'!F134</f>
        <v>0</v>
      </c>
      <c r="G138" s="284" t="e">
        <f>+'PH 4'!G126+' '!G136+'      '!G136+#REF!+'Könyvtár 5'!G135+'Családsegítő 6'!G136</f>
        <v>#REF!</v>
      </c>
      <c r="H138" s="284" t="e">
        <f>+'PH 4'!H126+' '!H136+'      '!H136+#REF!+'Könyvtár 5'!H135+'Családsegítő 6'!H136</f>
        <v>#REF!</v>
      </c>
      <c r="I138" s="284" t="e">
        <f>+'PH 4'!I126+' '!I136+'      '!I136+#REF!+'Könyvtár 5'!I135+'Családsegítő 6'!I136</f>
        <v>#REF!</v>
      </c>
    </row>
    <row r="139" spans="1:12" s="98" customFormat="1" ht="12" hidden="1" customHeight="1" x14ac:dyDescent="0.35">
      <c r="A139" s="282" t="s">
        <v>88</v>
      </c>
      <c r="B139" s="303" t="s">
        <v>224</v>
      </c>
      <c r="C139" s="284">
        <f>+'PH 4'!C127+'Könyvtár 5'!C136+'Családsegítő 6'!C137+'Óvoda 8'!C135+'Bölcsőde 7'!C135</f>
        <v>0</v>
      </c>
      <c r="D139" s="284">
        <f>+'PH 4'!D127+'Könyvtár 5'!D136+'Családsegítő 6'!D137+'Óvoda 8'!D135+'Bölcsőde 7'!D135</f>
        <v>0</v>
      </c>
      <c r="E139" s="284">
        <f>+'PH 4'!E127+'Könyvtár 5'!E136+'Családsegítő 6'!E137+'Óvoda 8'!E135+'Bölcsőde 7'!E135</f>
        <v>0</v>
      </c>
      <c r="F139" s="284">
        <f>+'PH 4'!F127+'Könyvtár 5'!F136+'Családsegítő 6'!F137+'Óvoda 8'!F135+'Bölcsőde 7'!F135</f>
        <v>0</v>
      </c>
      <c r="G139" s="284" t="e">
        <f>+'PH 4'!G127+' '!G137+'      '!G137+#REF!+'Könyvtár 5'!G136+'Családsegítő 6'!G137</f>
        <v>#REF!</v>
      </c>
      <c r="H139" s="284" t="e">
        <f>+'PH 4'!H127+' '!H137+'      '!H137+#REF!+'Könyvtár 5'!H136+'Családsegítő 6'!H137</f>
        <v>#REF!</v>
      </c>
      <c r="I139" s="284" t="e">
        <f>+'PH 4'!I127+' '!I137+'      '!I137+#REF!+'Könyvtár 5'!I136+'Családsegítő 6'!I137</f>
        <v>#REF!</v>
      </c>
    </row>
    <row r="140" spans="1:12" s="98" customFormat="1" ht="12" hidden="1" customHeight="1" thickBot="1" x14ac:dyDescent="0.4">
      <c r="A140" s="282" t="s">
        <v>90</v>
      </c>
      <c r="B140" s="303" t="s">
        <v>225</v>
      </c>
      <c r="C140" s="284">
        <f>+'PH 4'!C128+'Könyvtár 5'!C137+'Családsegítő 6'!C138+'Óvoda 8'!C136+'Bölcsőde 7'!C136</f>
        <v>0</v>
      </c>
      <c r="D140" s="284">
        <f>+'PH 4'!D128+'Könyvtár 5'!D137+'Családsegítő 6'!D138+'Óvoda 8'!D136+'Bölcsőde 7'!D136</f>
        <v>0</v>
      </c>
      <c r="E140" s="284">
        <f>+'PH 4'!E128+'Könyvtár 5'!E137+'Családsegítő 6'!E138+'Óvoda 8'!E136+'Bölcsőde 7'!E136</f>
        <v>0</v>
      </c>
      <c r="F140" s="284">
        <f>+'PH 4'!F128+'Könyvtár 5'!F137+'Családsegítő 6'!F138+'Óvoda 8'!F136+'Bölcsőde 7'!F136</f>
        <v>0</v>
      </c>
      <c r="G140" s="284" t="e">
        <f>+'PH 4'!G128+' '!G138+'      '!G138+#REF!+'Könyvtár 5'!G137+'Családsegítő 6'!G138</f>
        <v>#REF!</v>
      </c>
      <c r="H140" s="284" t="e">
        <f>+'PH 4'!H128+' '!H138+'      '!H138+#REF!+'Könyvtár 5'!H137+'Családsegítő 6'!H138</f>
        <v>#REF!</v>
      </c>
      <c r="I140" s="284" t="e">
        <f>+'PH 4'!I128+' '!I138+'      '!I138+#REF!+'Könyvtár 5'!I137+'Családsegítő 6'!I138</f>
        <v>#REF!</v>
      </c>
    </row>
    <row r="141" spans="1:12" s="98" customFormat="1" ht="12" customHeight="1" x14ac:dyDescent="0.35">
      <c r="A141" s="514" t="s">
        <v>82</v>
      </c>
      <c r="B141" s="279" t="s">
        <v>620</v>
      </c>
      <c r="C141" s="284">
        <f>+'PH 4'!C129+'Könyvtár 5'!C138+'Családsegítő 6'!C139+'Óvoda 8'!C137+'Bölcsőde 7'!C137</f>
        <v>0</v>
      </c>
      <c r="D141" s="284">
        <f>+'PH 4'!D129+'Könyvtár 5'!D138+'Családsegítő 6'!D139+'Óvoda 8'!D137+'Bölcsőde 7'!D137</f>
        <v>0</v>
      </c>
      <c r="E141" s="284">
        <f>+'PH 4'!E129+'Könyvtár 5'!E138+'Családsegítő 6'!E139+'Óvoda 8'!E137+'Bölcsőde 7'!E137</f>
        <v>0</v>
      </c>
      <c r="F141" s="284">
        <f>+'PH 4'!F129+'Könyvtár 5'!F138+'Családsegítő 6'!F139+'Óvoda 8'!F137+'Bölcsőde 7'!F137</f>
        <v>0</v>
      </c>
      <c r="G141" s="280" t="e">
        <f>+G142+G143+G144+G145</f>
        <v>#REF!</v>
      </c>
      <c r="H141" s="280" t="e">
        <f>+H142+H143+H144+H145</f>
        <v>#REF!</v>
      </c>
      <c r="I141" s="280" t="e">
        <f>+I142+I143+I144+I145</f>
        <v>#REF!</v>
      </c>
    </row>
    <row r="142" spans="1:12" s="98" customFormat="1" ht="12" hidden="1" customHeight="1" x14ac:dyDescent="0.35">
      <c r="A142" s="282" t="s">
        <v>96</v>
      </c>
      <c r="B142" s="303" t="s">
        <v>228</v>
      </c>
      <c r="C142" s="284">
        <f>+'PH 4'!C130+'Könyvtár 5'!C139+'Családsegítő 6'!C140+'Óvoda 8'!C138+'Bölcsőde 7'!C138</f>
        <v>0</v>
      </c>
      <c r="D142" s="284">
        <f>+'PH 4'!D130+'Könyvtár 5'!D139+'Családsegítő 6'!D140+'Óvoda 8'!D138+'Bölcsőde 7'!D138</f>
        <v>0</v>
      </c>
      <c r="E142" s="284">
        <f>+'PH 4'!E130+'Könyvtár 5'!E139+'Családsegítő 6'!E140+'Óvoda 8'!E138+'Bölcsőde 7'!E138</f>
        <v>0</v>
      </c>
      <c r="F142" s="284">
        <f>+'PH 4'!F130+'Könyvtár 5'!F139+'Családsegítő 6'!F140+'Óvoda 8'!F138+'Bölcsőde 7'!F138</f>
        <v>0</v>
      </c>
      <c r="G142" s="284" t="e">
        <f>+'PH 4'!G130+' '!G140+'      '!G140+#REF!+'Könyvtár 5'!G139+'Családsegítő 6'!G140</f>
        <v>#REF!</v>
      </c>
      <c r="H142" s="284" t="e">
        <f>+'PH 4'!H130+' '!H140+'      '!H140+#REF!+'Könyvtár 5'!H139+'Családsegítő 6'!H140</f>
        <v>#REF!</v>
      </c>
      <c r="I142" s="284" t="e">
        <f>+'PH 4'!I130+' '!I140+'      '!I140+#REF!+'Könyvtár 5'!I139+'Családsegítő 6'!I140</f>
        <v>#REF!</v>
      </c>
    </row>
    <row r="143" spans="1:12" ht="12.75" hidden="1" customHeight="1" x14ac:dyDescent="0.35">
      <c r="A143" s="282" t="s">
        <v>98</v>
      </c>
      <c r="B143" s="303" t="s">
        <v>229</v>
      </c>
      <c r="C143" s="284">
        <f>+'PH 4'!C131+'Könyvtár 5'!C140+'Családsegítő 6'!C141+'Óvoda 8'!C139+'Bölcsőde 7'!C139</f>
        <v>0</v>
      </c>
      <c r="D143" s="284">
        <f>+'PH 4'!D131+'Könyvtár 5'!D140+'Családsegítő 6'!D141+'Óvoda 8'!D139+'Bölcsőde 7'!D139</f>
        <v>0</v>
      </c>
      <c r="E143" s="284">
        <f>+'PH 4'!E131+'Könyvtár 5'!E140+'Családsegítő 6'!E141+'Óvoda 8'!E139+'Bölcsőde 7'!E139</f>
        <v>0</v>
      </c>
      <c r="F143" s="284">
        <f>+'PH 4'!F131+'Könyvtár 5'!F140+'Családsegítő 6'!F141+'Óvoda 8'!F139+'Bölcsőde 7'!F139</f>
        <v>0</v>
      </c>
      <c r="G143" s="284" t="e">
        <f>+'PH 4'!G131+' '!G141+'      '!G141+#REF!+'Könyvtár 5'!G140+'Családsegítő 6'!G141</f>
        <v>#REF!</v>
      </c>
      <c r="H143" s="284" t="e">
        <f>+'PH 4'!H131+' '!H141+'      '!H141+#REF!+'Könyvtár 5'!H140+'Családsegítő 6'!H141</f>
        <v>#REF!</v>
      </c>
      <c r="I143" s="284" t="e">
        <f>+'PH 4'!I131+' '!I141+'      '!I141+#REF!+'Könyvtár 5'!I140+'Családsegítő 6'!I141</f>
        <v>#REF!</v>
      </c>
    </row>
    <row r="144" spans="1:12" ht="12" hidden="1" customHeight="1" x14ac:dyDescent="0.35">
      <c r="A144" s="282" t="s">
        <v>100</v>
      </c>
      <c r="B144" s="303" t="s">
        <v>230</v>
      </c>
      <c r="C144" s="284">
        <f>+'PH 4'!C132+'Könyvtár 5'!C141+'Családsegítő 6'!C142+'Óvoda 8'!C140+'Bölcsőde 7'!C140</f>
        <v>0</v>
      </c>
      <c r="D144" s="284">
        <f>+'PH 4'!D132+'Könyvtár 5'!D141+'Családsegítő 6'!D142+'Óvoda 8'!D140+'Bölcsőde 7'!D140</f>
        <v>0</v>
      </c>
      <c r="E144" s="284">
        <f>+'PH 4'!E132+'Könyvtár 5'!E141+'Családsegítő 6'!E142+'Óvoda 8'!E140+'Bölcsőde 7'!E140</f>
        <v>0</v>
      </c>
      <c r="F144" s="284">
        <f>+'PH 4'!F132+'Könyvtár 5'!F141+'Családsegítő 6'!F142+'Óvoda 8'!F140+'Bölcsőde 7'!F140</f>
        <v>0</v>
      </c>
      <c r="G144" s="284" t="e">
        <f>+'PH 4'!G132+' '!G142+'      '!G142+#REF!+'Könyvtár 5'!G141+'Családsegítő 6'!G142</f>
        <v>#REF!</v>
      </c>
      <c r="H144" s="284" t="e">
        <f>+'PH 4'!H132+' '!H142+'      '!H142+#REF!+'Könyvtár 5'!H141+'Családsegítő 6'!H142</f>
        <v>#REF!</v>
      </c>
      <c r="I144" s="284" t="e">
        <f>+'PH 4'!I132+' '!I142+'      '!I142+#REF!+'Könyvtár 5'!I141+'Családsegítő 6'!I142</f>
        <v>#REF!</v>
      </c>
    </row>
    <row r="145" spans="1:11" ht="15" hidden="1" customHeight="1" thickBot="1" x14ac:dyDescent="0.4">
      <c r="A145" s="282" t="s">
        <v>102</v>
      </c>
      <c r="B145" s="303" t="s">
        <v>231</v>
      </c>
      <c r="C145" s="284">
        <f>+'PH 4'!C133+'Könyvtár 5'!C142+'Családsegítő 6'!C143+'Óvoda 8'!C141+'Bölcsőde 7'!C141</f>
        <v>0</v>
      </c>
      <c r="D145" s="284">
        <f>+'PH 4'!D133+'Könyvtár 5'!D142+'Családsegítő 6'!D143+'Óvoda 8'!D141+'Bölcsőde 7'!D141</f>
        <v>0</v>
      </c>
      <c r="E145" s="284">
        <f>+'PH 4'!E133+'Könyvtár 5'!E142+'Családsegítő 6'!E143+'Óvoda 8'!E141+'Bölcsőde 7'!E141</f>
        <v>0</v>
      </c>
      <c r="F145" s="284">
        <f>+'PH 4'!F133+'Könyvtár 5'!F142+'Családsegítő 6'!F143+'Óvoda 8'!F141+'Bölcsőde 7'!F141</f>
        <v>0</v>
      </c>
      <c r="G145" s="284" t="e">
        <f>+'PH 4'!G133+' '!G143+'      '!G143+#REF!+'Könyvtár 5'!G142+'Családsegítő 6'!G143</f>
        <v>#REF!</v>
      </c>
      <c r="H145" s="284" t="e">
        <f>+'PH 4'!H133+' '!H143+'      '!H143+#REF!+'Könyvtár 5'!H142+'Családsegítő 6'!H143</f>
        <v>#REF!</v>
      </c>
      <c r="I145" s="284" t="e">
        <f>+'PH 4'!I133+' '!I143+'      '!I143+#REF!+'Könyvtár 5'!I142+'Családsegítő 6'!I143</f>
        <v>#REF!</v>
      </c>
    </row>
    <row r="146" spans="1:11" x14ac:dyDescent="0.35">
      <c r="A146" s="514" t="s">
        <v>226</v>
      </c>
      <c r="B146" s="279" t="s">
        <v>621</v>
      </c>
      <c r="C146" s="284">
        <f>+'PH 4'!C134+'Könyvtár 5'!C143+'Családsegítő 6'!C144+'Óvoda 8'!C142+'Bölcsőde 7'!C142</f>
        <v>0</v>
      </c>
      <c r="D146" s="284">
        <f>+'PH 4'!D134+'Könyvtár 5'!D143+'Családsegítő 6'!D144+'Óvoda 8'!D142+'Bölcsőde 7'!D142</f>
        <v>0</v>
      </c>
      <c r="E146" s="284">
        <f>+'PH 4'!E134+'Könyvtár 5'!E143+'Családsegítő 6'!E144+'Óvoda 8'!E142+'Bölcsőde 7'!E142</f>
        <v>0</v>
      </c>
      <c r="F146" s="284">
        <f>+'PH 4'!F134+'Könyvtár 5'!F143+'Családsegítő 6'!F144+'Óvoda 8'!F142+'Bölcsőde 7'!F142</f>
        <v>0</v>
      </c>
      <c r="G146" s="305" t="e">
        <f>+G147+G148+G149+G150</f>
        <v>#REF!</v>
      </c>
      <c r="H146" s="305" t="e">
        <f>+H147+H148+H149+H150</f>
        <v>#REF!</v>
      </c>
      <c r="I146" s="305" t="e">
        <f>+I147+I148+I149+I150</f>
        <v>#REF!</v>
      </c>
    </row>
    <row r="147" spans="1:11" ht="15" hidden="1" customHeight="1" x14ac:dyDescent="0.35">
      <c r="A147" s="282" t="s">
        <v>106</v>
      </c>
      <c r="B147" s="303" t="s">
        <v>368</v>
      </c>
      <c r="C147" s="284">
        <f>+'PH 4'!C135+'Könyvtár 5'!C144+'Családsegítő 6'!C145+'Óvoda 8'!C143+'Bölcsőde 7'!C143</f>
        <v>0</v>
      </c>
      <c r="D147" s="284">
        <f>+'PH 4'!D135+'Könyvtár 5'!D144+'Családsegítő 6'!D145+'Óvoda 8'!D143+'Bölcsőde 7'!D143</f>
        <v>0</v>
      </c>
      <c r="E147" s="284">
        <f>+'PH 4'!E135+'Könyvtár 5'!E144+'Családsegítő 6'!E145+'Óvoda 8'!E143+'Bölcsőde 7'!E143</f>
        <v>0</v>
      </c>
      <c r="F147" s="284">
        <f>+'PH 4'!F135+'Könyvtár 5'!F144+'Családsegítő 6'!F145+'Óvoda 8'!F143+'Bölcsőde 7'!F143</f>
        <v>0</v>
      </c>
      <c r="G147" s="284" t="e">
        <f>+'PH 4'!G135+' '!G145+'      '!G145+#REF!+'Könyvtár 5'!G144+'Családsegítő 6'!G145</f>
        <v>#REF!</v>
      </c>
      <c r="H147" s="284" t="e">
        <f>+'PH 4'!H135+' '!H145+'      '!H145+#REF!+'Könyvtár 5'!H144+'Családsegítő 6'!H145</f>
        <v>#REF!</v>
      </c>
      <c r="I147" s="284" t="e">
        <f>+'PH 4'!I135+' '!I145+'      '!I145+#REF!+'Könyvtár 5'!I144+'Családsegítő 6'!I145</f>
        <v>#REF!</v>
      </c>
    </row>
    <row r="148" spans="1:11" ht="14.25" hidden="1" customHeight="1" x14ac:dyDescent="0.35">
      <c r="A148" s="282" t="s">
        <v>108</v>
      </c>
      <c r="B148" s="303" t="s">
        <v>369</v>
      </c>
      <c r="C148" s="284">
        <f>+'PH 4'!C136+'Könyvtár 5'!C145+'Családsegítő 6'!C146+'Óvoda 8'!C144+'Bölcsőde 7'!C144</f>
        <v>0</v>
      </c>
      <c r="D148" s="284">
        <f>+'PH 4'!D136+'Könyvtár 5'!D145+'Családsegítő 6'!D146+'Óvoda 8'!D144+'Bölcsőde 7'!D144</f>
        <v>0</v>
      </c>
      <c r="E148" s="284">
        <f>+'PH 4'!E136+'Könyvtár 5'!E145+'Családsegítő 6'!E146+'Óvoda 8'!E144+'Bölcsőde 7'!E144</f>
        <v>0</v>
      </c>
      <c r="F148" s="284">
        <f>+'PH 4'!F136+'Könyvtár 5'!F145+'Családsegítő 6'!F146+'Óvoda 8'!F144+'Bölcsőde 7'!F144</f>
        <v>0</v>
      </c>
      <c r="G148" s="284" t="e">
        <f>+'PH 4'!G136+' '!G146+'      '!G146+#REF!+'Könyvtár 5'!G145+'Családsegítő 6'!G146</f>
        <v>#REF!</v>
      </c>
      <c r="H148" s="284" t="e">
        <f>+'PH 4'!H136+' '!H146+'      '!H146+#REF!+'Könyvtár 5'!H145+'Családsegítő 6'!H146</f>
        <v>#REF!</v>
      </c>
      <c r="I148" s="284" t="e">
        <f>+'PH 4'!I136+' '!I146+'      '!I146+#REF!+'Könyvtár 5'!I145+'Családsegítő 6'!I146</f>
        <v>#REF!</v>
      </c>
    </row>
    <row r="149" spans="1:11" hidden="1" x14ac:dyDescent="0.35">
      <c r="A149" s="282" t="s">
        <v>110</v>
      </c>
      <c r="B149" s="303" t="s">
        <v>370</v>
      </c>
      <c r="C149" s="284">
        <f>+'PH 4'!C137+'Könyvtár 5'!C146+'Családsegítő 6'!C147+'Óvoda 8'!C145+'Bölcsőde 7'!C145</f>
        <v>0</v>
      </c>
      <c r="D149" s="284">
        <f>+'PH 4'!D137+'Könyvtár 5'!D146+'Családsegítő 6'!D147+'Óvoda 8'!D145+'Bölcsőde 7'!D145</f>
        <v>0</v>
      </c>
      <c r="E149" s="284">
        <f>+'PH 4'!E137+'Könyvtár 5'!E146+'Családsegítő 6'!E147+'Óvoda 8'!E145+'Bölcsőde 7'!E145</f>
        <v>0</v>
      </c>
      <c r="F149" s="284">
        <f>+'PH 4'!F137+'Könyvtár 5'!F146+'Családsegítő 6'!F147+'Óvoda 8'!F145+'Bölcsőde 7'!F145</f>
        <v>0</v>
      </c>
      <c r="G149" s="284" t="e">
        <f>+'PH 4'!G137+' '!G147+'      '!G147+#REF!+'Könyvtár 5'!G146+'Családsegítő 6'!G147</f>
        <v>#REF!</v>
      </c>
      <c r="H149" s="284" t="e">
        <f>+'PH 4'!H137+' '!H147+'      '!H147+#REF!+'Könyvtár 5'!H146+'Családsegítő 6'!H147</f>
        <v>#REF!</v>
      </c>
      <c r="I149" s="284" t="e">
        <f>+'PH 4'!I137+' '!I147+'      '!I147+#REF!+'Könyvtár 5'!I146+'Családsegítő 6'!I147</f>
        <v>#REF!</v>
      </c>
    </row>
    <row r="150" spans="1:11" hidden="1" x14ac:dyDescent="0.35">
      <c r="A150" s="282" t="s">
        <v>112</v>
      </c>
      <c r="B150" s="303" t="s">
        <v>371</v>
      </c>
      <c r="C150" s="284">
        <f>+'PH 4'!C138+'Könyvtár 5'!C147+'Családsegítő 6'!C148+'Óvoda 8'!C146+'Bölcsőde 7'!C146</f>
        <v>0</v>
      </c>
      <c r="D150" s="284">
        <f>+'PH 4'!D138+'Könyvtár 5'!D147+'Családsegítő 6'!D148+'Óvoda 8'!D146+'Bölcsőde 7'!D146</f>
        <v>0</v>
      </c>
      <c r="E150" s="284">
        <f>+'PH 4'!E138+'Könyvtár 5'!E147+'Családsegítő 6'!E148+'Óvoda 8'!E146+'Bölcsőde 7'!E146</f>
        <v>0</v>
      </c>
      <c r="F150" s="284">
        <f>+'PH 4'!F138+'Könyvtár 5'!F147+'Családsegítő 6'!F148+'Óvoda 8'!F146+'Bölcsőde 7'!F146</f>
        <v>0</v>
      </c>
      <c r="G150" s="284" t="e">
        <f>+'PH 4'!G138+' '!G148+'      '!G148+#REF!+'Könyvtár 5'!G147+'Családsegítő 6'!G148</f>
        <v>#REF!</v>
      </c>
      <c r="H150" s="284" t="e">
        <f>+'PH 4'!H138+' '!H148+'      '!H148+#REF!+'Könyvtár 5'!H147+'Családsegítő 6'!H148</f>
        <v>#REF!</v>
      </c>
      <c r="I150" s="284" t="e">
        <f>+'PH 4'!I138+' '!I148+'      '!I148+#REF!+'Könyvtár 5'!I147+'Családsegítő 6'!I148</f>
        <v>#REF!</v>
      </c>
    </row>
    <row r="151" spans="1:11" x14ac:dyDescent="0.35">
      <c r="A151" s="514" t="s">
        <v>104</v>
      </c>
      <c r="B151" s="279" t="s">
        <v>613</v>
      </c>
      <c r="C151" s="284">
        <f>+'PH 4'!C139+'Könyvtár 5'!C148+'Családsegítő 6'!C149+'Óvoda 8'!C147+'Bölcsőde 7'!C147</f>
        <v>0</v>
      </c>
      <c r="D151" s="284">
        <f>+'PH 4'!D139+'Könyvtár 5'!D148+'Családsegítő 6'!D149+'Óvoda 8'!D147+'Bölcsőde 7'!D147</f>
        <v>0</v>
      </c>
      <c r="E151" s="284">
        <f>+'PH 4'!E139+'Könyvtár 5'!E148+'Családsegítő 6'!E149+'Óvoda 8'!E147+'Bölcsőde 7'!E147</f>
        <v>0</v>
      </c>
      <c r="F151" s="284">
        <f>+'PH 4'!F139+'Könyvtár 5'!F148+'Családsegítő 6'!F149+'Óvoda 8'!F147+'Bölcsőde 7'!F147</f>
        <v>0</v>
      </c>
      <c r="G151" s="306" t="e">
        <f>+G132+G136+G141+G146</f>
        <v>#REF!</v>
      </c>
      <c r="H151" s="306" t="e">
        <f>+H132+H136+H141+H146</f>
        <v>#REF!</v>
      </c>
      <c r="I151" s="306" t="e">
        <f>+I132+I136+I141+I146</f>
        <v>#REF!</v>
      </c>
    </row>
    <row r="152" spans="1:11" x14ac:dyDescent="0.35">
      <c r="A152" s="515" t="s">
        <v>114</v>
      </c>
      <c r="B152" s="289" t="s">
        <v>614</v>
      </c>
      <c r="C152" s="284">
        <f>+'PH 4'!C140+'Könyvtár 5'!C149+'Családsegítő 6'!C150+'Óvoda 8'!C148+'Bölcsőde 7'!C148</f>
        <v>918165233</v>
      </c>
      <c r="D152" s="284">
        <f>+'PH 4'!D140+'Könyvtár 5'!D149+'Családsegítő 6'!D150+'Óvoda 8'!D148+'Bölcsőde 7'!D148</f>
        <v>8999846</v>
      </c>
      <c r="E152" s="284">
        <f>+'PH 4'!E140+'Könyvtár 5'!E149+'Családsegítő 6'!E150+'Óvoda 8'!E148+'Bölcsőde 7'!E148</f>
        <v>0</v>
      </c>
      <c r="F152" s="284">
        <f>+'PH 4'!F140+'Könyvtár 5'!F149+'Családsegítő 6'!F150+'Óvoda 8'!F148+'Bölcsőde 7'!F148</f>
        <v>927165079</v>
      </c>
      <c r="G152" s="306" t="e">
        <f>+G131+G151</f>
        <v>#REF!</v>
      </c>
      <c r="H152" s="306" t="e">
        <f>+H131+H151</f>
        <v>#REF!</v>
      </c>
      <c r="I152" s="281" t="e">
        <f>+H152/G152</f>
        <v>#REF!</v>
      </c>
      <c r="K152" s="335" t="e">
        <f>+'PH 4'!H140+'Könyvtár 5'!H149+#REF!+'Családsegítő 6'!H150-H152</f>
        <v>#REF!</v>
      </c>
    </row>
    <row r="154" spans="1:11" ht="14.5" x14ac:dyDescent="0.35">
      <c r="F154" s="204">
        <f>+F152-F89</f>
        <v>0</v>
      </c>
      <c r="G154" s="24" t="e">
        <f>+G152-G89</f>
        <v>#REF!</v>
      </c>
      <c r="H154" s="49"/>
      <c r="I154" s="49"/>
    </row>
    <row r="155" spans="1:11" ht="14.5" x14ac:dyDescent="0.35">
      <c r="G155" s="49"/>
      <c r="H155" s="49"/>
      <c r="I155" s="49"/>
    </row>
    <row r="156" spans="1:11" x14ac:dyDescent="0.35">
      <c r="C156" s="105" t="s">
        <v>873</v>
      </c>
      <c r="D156" s="105" t="s">
        <v>874</v>
      </c>
      <c r="E156" s="105" t="s">
        <v>872</v>
      </c>
    </row>
    <row r="157" spans="1:11" x14ac:dyDescent="0.35">
      <c r="B157" s="104" t="s">
        <v>804</v>
      </c>
      <c r="C157" s="550">
        <v>106966370</v>
      </c>
      <c r="D157" s="550">
        <f>+'Bölcsőde 7'!F148</f>
        <v>118996472</v>
      </c>
      <c r="E157" s="550">
        <f>+C157-D157</f>
        <v>-12030102</v>
      </c>
    </row>
    <row r="158" spans="1:11" x14ac:dyDescent="0.35">
      <c r="B158" s="104" t="s">
        <v>805</v>
      </c>
      <c r="C158" s="550">
        <v>308881361</v>
      </c>
      <c r="D158" s="550">
        <f>+'Óvoda 8'!F148</f>
        <v>315777633</v>
      </c>
      <c r="E158" s="550">
        <f t="shared" ref="E158:E161" si="5">+C158-D158</f>
        <v>-6896272</v>
      </c>
    </row>
    <row r="159" spans="1:11" x14ac:dyDescent="0.35">
      <c r="B159" s="104" t="s">
        <v>806</v>
      </c>
      <c r="C159" s="550">
        <v>58733971</v>
      </c>
      <c r="D159" s="550">
        <f>+'Családsegítő 6'!F150</f>
        <v>58949255</v>
      </c>
      <c r="E159" s="550">
        <f t="shared" si="5"/>
        <v>-215284</v>
      </c>
    </row>
    <row r="160" spans="1:11" x14ac:dyDescent="0.35">
      <c r="B160" s="104" t="s">
        <v>807</v>
      </c>
      <c r="C160" s="550">
        <v>58385338</v>
      </c>
      <c r="D160" s="550">
        <f>+'Könyvtár 5'!F149</f>
        <v>62277340</v>
      </c>
      <c r="E160" s="550">
        <f t="shared" si="5"/>
        <v>-3892002</v>
      </c>
    </row>
    <row r="161" spans="2:5" x14ac:dyDescent="0.35">
      <c r="B161" s="104" t="s">
        <v>808</v>
      </c>
      <c r="C161" s="550">
        <v>347371025</v>
      </c>
      <c r="D161" s="550">
        <f>+'PH 4'!F140</f>
        <v>371164379</v>
      </c>
      <c r="E161" s="550">
        <f t="shared" si="5"/>
        <v>-23793354</v>
      </c>
    </row>
    <row r="162" spans="2:5" x14ac:dyDescent="0.35">
      <c r="C162" s="550">
        <f>SUM(C157:C161)</f>
        <v>880338065</v>
      </c>
      <c r="D162" s="550">
        <f t="shared" ref="D162:E162" si="6">SUM(D157:D161)</f>
        <v>927165079</v>
      </c>
      <c r="E162" s="550">
        <f t="shared" si="6"/>
        <v>-46827014</v>
      </c>
    </row>
    <row r="163" spans="2:5" x14ac:dyDescent="0.35">
      <c r="C163" s="550"/>
      <c r="D163" s="550"/>
      <c r="E163" s="550"/>
    </row>
    <row r="164" spans="2:5" x14ac:dyDescent="0.35">
      <c r="C164" s="550"/>
      <c r="D164" s="550">
        <f>+D162-C65-C75</f>
        <v>901758321</v>
      </c>
      <c r="E164" s="550">
        <f>+D164-D79</f>
        <v>892758475</v>
      </c>
    </row>
    <row r="165" spans="2:5" x14ac:dyDescent="0.35">
      <c r="C165" s="586"/>
      <c r="D165" s="586"/>
      <c r="E165" s="586"/>
    </row>
  </sheetData>
  <mergeCells count="21">
    <mergeCell ref="A3:A4"/>
    <mergeCell ref="C5:F6"/>
    <mergeCell ref="C93:F94"/>
    <mergeCell ref="A1:I1"/>
    <mergeCell ref="F2:I2"/>
    <mergeCell ref="A97:F97"/>
    <mergeCell ref="B3:I3"/>
    <mergeCell ref="G93:G94"/>
    <mergeCell ref="H93:H94"/>
    <mergeCell ref="B5:B6"/>
    <mergeCell ref="F4:I4"/>
    <mergeCell ref="G5:G6"/>
    <mergeCell ref="H5:H6"/>
    <mergeCell ref="I5:I6"/>
    <mergeCell ref="I93:I94"/>
    <mergeCell ref="A9:I9"/>
    <mergeCell ref="A93:A94"/>
    <mergeCell ref="B93:B94"/>
    <mergeCell ref="B4:E4"/>
    <mergeCell ref="F92:I92"/>
    <mergeCell ref="A5:A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rowBreaks count="1" manualBreakCount="1">
    <brk id="9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144"/>
  <sheetViews>
    <sheetView view="pageBreakPreview" zoomScale="60" zoomScaleNormal="100" workbookViewId="0">
      <selection sqref="A1:I1"/>
    </sheetView>
  </sheetViews>
  <sheetFormatPr defaultRowHeight="10.5" x14ac:dyDescent="0.35"/>
  <cols>
    <col min="1" max="1" width="9.1796875" style="299" customWidth="1"/>
    <col min="2" max="2" width="46.54296875" style="287" customWidth="1"/>
    <col min="3" max="4" width="11.453125" style="300" customWidth="1"/>
    <col min="5" max="5" width="10.7265625" style="300" customWidth="1"/>
    <col min="6" max="6" width="12.54296875" style="300" customWidth="1"/>
    <col min="7" max="8" width="12.54296875" style="300" hidden="1" customWidth="1"/>
    <col min="9" max="9" width="11.26953125" style="300" hidden="1" customWidth="1"/>
    <col min="10" max="257" width="9.1796875" style="96"/>
    <col min="258" max="258" width="12.7265625" style="96" customWidth="1"/>
    <col min="259" max="259" width="50.81640625" style="96" customWidth="1"/>
    <col min="260" max="262" width="13.54296875" style="96" customWidth="1"/>
    <col min="263" max="513" width="9.1796875" style="96"/>
    <col min="514" max="514" width="12.7265625" style="96" customWidth="1"/>
    <col min="515" max="515" width="50.81640625" style="96" customWidth="1"/>
    <col min="516" max="518" width="13.54296875" style="96" customWidth="1"/>
    <col min="519" max="769" width="9.1796875" style="96"/>
    <col min="770" max="770" width="12.7265625" style="96" customWidth="1"/>
    <col min="771" max="771" width="50.81640625" style="96" customWidth="1"/>
    <col min="772" max="774" width="13.54296875" style="96" customWidth="1"/>
    <col min="775" max="1025" width="9.1796875" style="96"/>
    <col min="1026" max="1026" width="12.7265625" style="96" customWidth="1"/>
    <col min="1027" max="1027" width="50.81640625" style="96" customWidth="1"/>
    <col min="1028" max="1030" width="13.54296875" style="96" customWidth="1"/>
    <col min="1031" max="1281" width="9.1796875" style="96"/>
    <col min="1282" max="1282" width="12.7265625" style="96" customWidth="1"/>
    <col min="1283" max="1283" width="50.81640625" style="96" customWidth="1"/>
    <col min="1284" max="1286" width="13.54296875" style="96" customWidth="1"/>
    <col min="1287" max="1537" width="9.1796875" style="96"/>
    <col min="1538" max="1538" width="12.7265625" style="96" customWidth="1"/>
    <col min="1539" max="1539" width="50.81640625" style="96" customWidth="1"/>
    <col min="1540" max="1542" width="13.54296875" style="96" customWidth="1"/>
    <col min="1543" max="1793" width="9.1796875" style="96"/>
    <col min="1794" max="1794" width="12.7265625" style="96" customWidth="1"/>
    <col min="1795" max="1795" width="50.81640625" style="96" customWidth="1"/>
    <col min="1796" max="1798" width="13.54296875" style="96" customWidth="1"/>
    <col min="1799" max="2049" width="9.1796875" style="96"/>
    <col min="2050" max="2050" width="12.7265625" style="96" customWidth="1"/>
    <col min="2051" max="2051" width="50.81640625" style="96" customWidth="1"/>
    <col min="2052" max="2054" width="13.54296875" style="96" customWidth="1"/>
    <col min="2055" max="2305" width="9.1796875" style="96"/>
    <col min="2306" max="2306" width="12.7265625" style="96" customWidth="1"/>
    <col min="2307" max="2307" width="50.81640625" style="96" customWidth="1"/>
    <col min="2308" max="2310" width="13.54296875" style="96" customWidth="1"/>
    <col min="2311" max="2561" width="9.1796875" style="96"/>
    <col min="2562" max="2562" width="12.7265625" style="96" customWidth="1"/>
    <col min="2563" max="2563" width="50.81640625" style="96" customWidth="1"/>
    <col min="2564" max="2566" width="13.54296875" style="96" customWidth="1"/>
    <col min="2567" max="2817" width="9.1796875" style="96"/>
    <col min="2818" max="2818" width="12.7265625" style="96" customWidth="1"/>
    <col min="2819" max="2819" width="50.81640625" style="96" customWidth="1"/>
    <col min="2820" max="2822" width="13.54296875" style="96" customWidth="1"/>
    <col min="2823" max="3073" width="9.1796875" style="96"/>
    <col min="3074" max="3074" width="12.7265625" style="96" customWidth="1"/>
    <col min="3075" max="3075" width="50.81640625" style="96" customWidth="1"/>
    <col min="3076" max="3078" width="13.54296875" style="96" customWidth="1"/>
    <col min="3079" max="3329" width="9.1796875" style="96"/>
    <col min="3330" max="3330" width="12.7265625" style="96" customWidth="1"/>
    <col min="3331" max="3331" width="50.81640625" style="96" customWidth="1"/>
    <col min="3332" max="3334" width="13.54296875" style="96" customWidth="1"/>
    <col min="3335" max="3585" width="9.1796875" style="96"/>
    <col min="3586" max="3586" width="12.7265625" style="96" customWidth="1"/>
    <col min="3587" max="3587" width="50.81640625" style="96" customWidth="1"/>
    <col min="3588" max="3590" width="13.54296875" style="96" customWidth="1"/>
    <col min="3591" max="3841" width="9.1796875" style="96"/>
    <col min="3842" max="3842" width="12.7265625" style="96" customWidth="1"/>
    <col min="3843" max="3843" width="50.81640625" style="96" customWidth="1"/>
    <col min="3844" max="3846" width="13.54296875" style="96" customWidth="1"/>
    <col min="3847" max="4097" width="9.1796875" style="96"/>
    <col min="4098" max="4098" width="12.7265625" style="96" customWidth="1"/>
    <col min="4099" max="4099" width="50.81640625" style="96" customWidth="1"/>
    <col min="4100" max="4102" width="13.54296875" style="96" customWidth="1"/>
    <col min="4103" max="4353" width="9.1796875" style="96"/>
    <col min="4354" max="4354" width="12.7265625" style="96" customWidth="1"/>
    <col min="4355" max="4355" width="50.81640625" style="96" customWidth="1"/>
    <col min="4356" max="4358" width="13.54296875" style="96" customWidth="1"/>
    <col min="4359" max="4609" width="9.1796875" style="96"/>
    <col min="4610" max="4610" width="12.7265625" style="96" customWidth="1"/>
    <col min="4611" max="4611" width="50.81640625" style="96" customWidth="1"/>
    <col min="4612" max="4614" width="13.54296875" style="96" customWidth="1"/>
    <col min="4615" max="4865" width="9.1796875" style="96"/>
    <col min="4866" max="4866" width="12.7265625" style="96" customWidth="1"/>
    <col min="4867" max="4867" width="50.81640625" style="96" customWidth="1"/>
    <col min="4868" max="4870" width="13.54296875" style="96" customWidth="1"/>
    <col min="4871" max="5121" width="9.1796875" style="96"/>
    <col min="5122" max="5122" width="12.7265625" style="96" customWidth="1"/>
    <col min="5123" max="5123" width="50.81640625" style="96" customWidth="1"/>
    <col min="5124" max="5126" width="13.54296875" style="96" customWidth="1"/>
    <col min="5127" max="5377" width="9.1796875" style="96"/>
    <col min="5378" max="5378" width="12.7265625" style="96" customWidth="1"/>
    <col min="5379" max="5379" width="50.81640625" style="96" customWidth="1"/>
    <col min="5380" max="5382" width="13.54296875" style="96" customWidth="1"/>
    <col min="5383" max="5633" width="9.1796875" style="96"/>
    <col min="5634" max="5634" width="12.7265625" style="96" customWidth="1"/>
    <col min="5635" max="5635" width="50.81640625" style="96" customWidth="1"/>
    <col min="5636" max="5638" width="13.54296875" style="96" customWidth="1"/>
    <col min="5639" max="5889" width="9.1796875" style="96"/>
    <col min="5890" max="5890" width="12.7265625" style="96" customWidth="1"/>
    <col min="5891" max="5891" width="50.81640625" style="96" customWidth="1"/>
    <col min="5892" max="5894" width="13.54296875" style="96" customWidth="1"/>
    <col min="5895" max="6145" width="9.1796875" style="96"/>
    <col min="6146" max="6146" width="12.7265625" style="96" customWidth="1"/>
    <col min="6147" max="6147" width="50.81640625" style="96" customWidth="1"/>
    <col min="6148" max="6150" width="13.54296875" style="96" customWidth="1"/>
    <col min="6151" max="6401" width="9.1796875" style="96"/>
    <col min="6402" max="6402" width="12.7265625" style="96" customWidth="1"/>
    <col min="6403" max="6403" width="50.81640625" style="96" customWidth="1"/>
    <col min="6404" max="6406" width="13.54296875" style="96" customWidth="1"/>
    <col min="6407" max="6657" width="9.1796875" style="96"/>
    <col min="6658" max="6658" width="12.7265625" style="96" customWidth="1"/>
    <col min="6659" max="6659" width="50.81640625" style="96" customWidth="1"/>
    <col min="6660" max="6662" width="13.54296875" style="96" customWidth="1"/>
    <col min="6663" max="6913" width="9.1796875" style="96"/>
    <col min="6914" max="6914" width="12.7265625" style="96" customWidth="1"/>
    <col min="6915" max="6915" width="50.81640625" style="96" customWidth="1"/>
    <col min="6916" max="6918" width="13.54296875" style="96" customWidth="1"/>
    <col min="6919" max="7169" width="9.1796875" style="96"/>
    <col min="7170" max="7170" width="12.7265625" style="96" customWidth="1"/>
    <col min="7171" max="7171" width="50.81640625" style="96" customWidth="1"/>
    <col min="7172" max="7174" width="13.54296875" style="96" customWidth="1"/>
    <col min="7175" max="7425" width="9.1796875" style="96"/>
    <col min="7426" max="7426" width="12.7265625" style="96" customWidth="1"/>
    <col min="7427" max="7427" width="50.81640625" style="96" customWidth="1"/>
    <col min="7428" max="7430" width="13.54296875" style="96" customWidth="1"/>
    <col min="7431" max="7681" width="9.1796875" style="96"/>
    <col min="7682" max="7682" width="12.7265625" style="96" customWidth="1"/>
    <col min="7683" max="7683" width="50.81640625" style="96" customWidth="1"/>
    <col min="7684" max="7686" width="13.54296875" style="96" customWidth="1"/>
    <col min="7687" max="7937" width="9.1796875" style="96"/>
    <col min="7938" max="7938" width="12.7265625" style="96" customWidth="1"/>
    <col min="7939" max="7939" width="50.81640625" style="96" customWidth="1"/>
    <col min="7940" max="7942" width="13.54296875" style="96" customWidth="1"/>
    <col min="7943" max="8193" width="9.1796875" style="96"/>
    <col min="8194" max="8194" width="12.7265625" style="96" customWidth="1"/>
    <col min="8195" max="8195" width="50.81640625" style="96" customWidth="1"/>
    <col min="8196" max="8198" width="13.54296875" style="96" customWidth="1"/>
    <col min="8199" max="8449" width="9.1796875" style="96"/>
    <col min="8450" max="8450" width="12.7265625" style="96" customWidth="1"/>
    <col min="8451" max="8451" width="50.81640625" style="96" customWidth="1"/>
    <col min="8452" max="8454" width="13.54296875" style="96" customWidth="1"/>
    <col min="8455" max="8705" width="9.1796875" style="96"/>
    <col min="8706" max="8706" width="12.7265625" style="96" customWidth="1"/>
    <col min="8707" max="8707" width="50.81640625" style="96" customWidth="1"/>
    <col min="8708" max="8710" width="13.54296875" style="96" customWidth="1"/>
    <col min="8711" max="8961" width="9.1796875" style="96"/>
    <col min="8962" max="8962" width="12.7265625" style="96" customWidth="1"/>
    <col min="8963" max="8963" width="50.81640625" style="96" customWidth="1"/>
    <col min="8964" max="8966" width="13.54296875" style="96" customWidth="1"/>
    <col min="8967" max="9217" width="9.1796875" style="96"/>
    <col min="9218" max="9218" width="12.7265625" style="96" customWidth="1"/>
    <col min="9219" max="9219" width="50.81640625" style="96" customWidth="1"/>
    <col min="9220" max="9222" width="13.54296875" style="96" customWidth="1"/>
    <col min="9223" max="9473" width="9.1796875" style="96"/>
    <col min="9474" max="9474" width="12.7265625" style="96" customWidth="1"/>
    <col min="9475" max="9475" width="50.81640625" style="96" customWidth="1"/>
    <col min="9476" max="9478" width="13.54296875" style="96" customWidth="1"/>
    <col min="9479" max="9729" width="9.1796875" style="96"/>
    <col min="9730" max="9730" width="12.7265625" style="96" customWidth="1"/>
    <col min="9731" max="9731" width="50.81640625" style="96" customWidth="1"/>
    <col min="9732" max="9734" width="13.54296875" style="96" customWidth="1"/>
    <col min="9735" max="9985" width="9.1796875" style="96"/>
    <col min="9986" max="9986" width="12.7265625" style="96" customWidth="1"/>
    <col min="9987" max="9987" width="50.81640625" style="96" customWidth="1"/>
    <col min="9988" max="9990" width="13.54296875" style="96" customWidth="1"/>
    <col min="9991" max="10241" width="9.1796875" style="96"/>
    <col min="10242" max="10242" width="12.7265625" style="96" customWidth="1"/>
    <col min="10243" max="10243" width="50.81640625" style="96" customWidth="1"/>
    <col min="10244" max="10246" width="13.54296875" style="96" customWidth="1"/>
    <col min="10247" max="10497" width="9.1796875" style="96"/>
    <col min="10498" max="10498" width="12.7265625" style="96" customWidth="1"/>
    <col min="10499" max="10499" width="50.81640625" style="96" customWidth="1"/>
    <col min="10500" max="10502" width="13.54296875" style="96" customWidth="1"/>
    <col min="10503" max="10753" width="9.1796875" style="96"/>
    <col min="10754" max="10754" width="12.7265625" style="96" customWidth="1"/>
    <col min="10755" max="10755" width="50.81640625" style="96" customWidth="1"/>
    <col min="10756" max="10758" width="13.54296875" style="96" customWidth="1"/>
    <col min="10759" max="11009" width="9.1796875" style="96"/>
    <col min="11010" max="11010" width="12.7265625" style="96" customWidth="1"/>
    <col min="11011" max="11011" width="50.81640625" style="96" customWidth="1"/>
    <col min="11012" max="11014" width="13.54296875" style="96" customWidth="1"/>
    <col min="11015" max="11265" width="9.1796875" style="96"/>
    <col min="11266" max="11266" width="12.7265625" style="96" customWidth="1"/>
    <col min="11267" max="11267" width="50.81640625" style="96" customWidth="1"/>
    <col min="11268" max="11270" width="13.54296875" style="96" customWidth="1"/>
    <col min="11271" max="11521" width="9.1796875" style="96"/>
    <col min="11522" max="11522" width="12.7265625" style="96" customWidth="1"/>
    <col min="11523" max="11523" width="50.81640625" style="96" customWidth="1"/>
    <col min="11524" max="11526" width="13.54296875" style="96" customWidth="1"/>
    <col min="11527" max="11777" width="9.1796875" style="96"/>
    <col min="11778" max="11778" width="12.7265625" style="96" customWidth="1"/>
    <col min="11779" max="11779" width="50.81640625" style="96" customWidth="1"/>
    <col min="11780" max="11782" width="13.54296875" style="96" customWidth="1"/>
    <col min="11783" max="12033" width="9.1796875" style="96"/>
    <col min="12034" max="12034" width="12.7265625" style="96" customWidth="1"/>
    <col min="12035" max="12035" width="50.81640625" style="96" customWidth="1"/>
    <col min="12036" max="12038" width="13.54296875" style="96" customWidth="1"/>
    <col min="12039" max="12289" width="9.1796875" style="96"/>
    <col min="12290" max="12290" width="12.7265625" style="96" customWidth="1"/>
    <col min="12291" max="12291" width="50.81640625" style="96" customWidth="1"/>
    <col min="12292" max="12294" width="13.54296875" style="96" customWidth="1"/>
    <col min="12295" max="12545" width="9.1796875" style="96"/>
    <col min="12546" max="12546" width="12.7265625" style="96" customWidth="1"/>
    <col min="12547" max="12547" width="50.81640625" style="96" customWidth="1"/>
    <col min="12548" max="12550" width="13.54296875" style="96" customWidth="1"/>
    <col min="12551" max="12801" width="9.1796875" style="96"/>
    <col min="12802" max="12802" width="12.7265625" style="96" customWidth="1"/>
    <col min="12803" max="12803" width="50.81640625" style="96" customWidth="1"/>
    <col min="12804" max="12806" width="13.54296875" style="96" customWidth="1"/>
    <col min="12807" max="13057" width="9.1796875" style="96"/>
    <col min="13058" max="13058" width="12.7265625" style="96" customWidth="1"/>
    <col min="13059" max="13059" width="50.81640625" style="96" customWidth="1"/>
    <col min="13060" max="13062" width="13.54296875" style="96" customWidth="1"/>
    <col min="13063" max="13313" width="9.1796875" style="96"/>
    <col min="13314" max="13314" width="12.7265625" style="96" customWidth="1"/>
    <col min="13315" max="13315" width="50.81640625" style="96" customWidth="1"/>
    <col min="13316" max="13318" width="13.54296875" style="96" customWidth="1"/>
    <col min="13319" max="13569" width="9.1796875" style="96"/>
    <col min="13570" max="13570" width="12.7265625" style="96" customWidth="1"/>
    <col min="13571" max="13571" width="50.81640625" style="96" customWidth="1"/>
    <col min="13572" max="13574" width="13.54296875" style="96" customWidth="1"/>
    <col min="13575" max="13825" width="9.1796875" style="96"/>
    <col min="13826" max="13826" width="12.7265625" style="96" customWidth="1"/>
    <col min="13827" max="13827" width="50.81640625" style="96" customWidth="1"/>
    <col min="13828" max="13830" width="13.54296875" style="96" customWidth="1"/>
    <col min="13831" max="14081" width="9.1796875" style="96"/>
    <col min="14082" max="14082" width="12.7265625" style="96" customWidth="1"/>
    <col min="14083" max="14083" width="50.81640625" style="96" customWidth="1"/>
    <col min="14084" max="14086" width="13.54296875" style="96" customWidth="1"/>
    <col min="14087" max="14337" width="9.1796875" style="96"/>
    <col min="14338" max="14338" width="12.7265625" style="96" customWidth="1"/>
    <col min="14339" max="14339" width="50.81640625" style="96" customWidth="1"/>
    <col min="14340" max="14342" width="13.54296875" style="96" customWidth="1"/>
    <col min="14343" max="14593" width="9.1796875" style="96"/>
    <col min="14594" max="14594" width="12.7265625" style="96" customWidth="1"/>
    <col min="14595" max="14595" width="50.81640625" style="96" customWidth="1"/>
    <col min="14596" max="14598" width="13.54296875" style="96" customWidth="1"/>
    <col min="14599" max="14849" width="9.1796875" style="96"/>
    <col min="14850" max="14850" width="12.7265625" style="96" customWidth="1"/>
    <col min="14851" max="14851" width="50.81640625" style="96" customWidth="1"/>
    <col min="14852" max="14854" width="13.54296875" style="96" customWidth="1"/>
    <col min="14855" max="15105" width="9.1796875" style="96"/>
    <col min="15106" max="15106" width="12.7265625" style="96" customWidth="1"/>
    <col min="15107" max="15107" width="50.81640625" style="96" customWidth="1"/>
    <col min="15108" max="15110" width="13.54296875" style="96" customWidth="1"/>
    <col min="15111" max="15361" width="9.1796875" style="96"/>
    <col min="15362" max="15362" width="12.7265625" style="96" customWidth="1"/>
    <col min="15363" max="15363" width="50.81640625" style="96" customWidth="1"/>
    <col min="15364" max="15366" width="13.54296875" style="96" customWidth="1"/>
    <col min="15367" max="15617" width="9.1796875" style="96"/>
    <col min="15618" max="15618" width="12.7265625" style="96" customWidth="1"/>
    <col min="15619" max="15619" width="50.81640625" style="96" customWidth="1"/>
    <col min="15620" max="15622" width="13.54296875" style="96" customWidth="1"/>
    <col min="15623" max="15873" width="9.1796875" style="96"/>
    <col min="15874" max="15874" width="12.7265625" style="96" customWidth="1"/>
    <col min="15875" max="15875" width="50.81640625" style="96" customWidth="1"/>
    <col min="15876" max="15878" width="13.54296875" style="96" customWidth="1"/>
    <col min="15879" max="16129" width="9.1796875" style="96"/>
    <col min="16130" max="16130" width="12.7265625" style="96" customWidth="1"/>
    <col min="16131" max="16131" width="50.81640625" style="96" customWidth="1"/>
    <col min="16132" max="16134" width="13.54296875" style="96" customWidth="1"/>
    <col min="16135" max="16384" width="9.1796875" style="96"/>
  </cols>
  <sheetData>
    <row r="1" spans="1:10" ht="14.25" customHeight="1" x14ac:dyDescent="0.35">
      <c r="A1" s="670" t="s">
        <v>915</v>
      </c>
      <c r="B1" s="670"/>
      <c r="C1" s="670"/>
      <c r="D1" s="670"/>
      <c r="E1" s="670"/>
      <c r="F1" s="670"/>
      <c r="G1" s="670"/>
      <c r="H1" s="670"/>
      <c r="I1" s="670"/>
    </row>
    <row r="2" spans="1:10" s="270" customFormat="1" ht="16.5" customHeight="1" x14ac:dyDescent="0.25">
      <c r="B2" s="496"/>
      <c r="C2" s="497"/>
      <c r="D2" s="497"/>
      <c r="E2" s="497"/>
      <c r="F2" s="671" t="s">
        <v>652</v>
      </c>
      <c r="G2" s="671"/>
      <c r="H2" s="671"/>
      <c r="I2" s="671"/>
      <c r="J2" s="527"/>
    </row>
    <row r="3" spans="1:10" s="273" customFormat="1" ht="15.75" customHeight="1" x14ac:dyDescent="0.35">
      <c r="A3" s="272" t="s">
        <v>247</v>
      </c>
      <c r="B3" s="679" t="s">
        <v>647</v>
      </c>
      <c r="C3" s="679"/>
      <c r="D3" s="679"/>
      <c r="E3" s="679"/>
      <c r="F3" s="679"/>
      <c r="G3" s="677"/>
      <c r="H3" s="677"/>
      <c r="I3" s="677"/>
    </row>
    <row r="4" spans="1:10" ht="12" customHeight="1" x14ac:dyDescent="0.35">
      <c r="A4" s="657" t="s">
        <v>356</v>
      </c>
      <c r="B4" s="657" t="s">
        <v>357</v>
      </c>
      <c r="C4" s="647" t="s">
        <v>843</v>
      </c>
      <c r="D4" s="647"/>
      <c r="E4" s="647"/>
      <c r="F4" s="650" t="s">
        <v>556</v>
      </c>
      <c r="G4" s="647" t="s">
        <v>557</v>
      </c>
      <c r="H4" s="647" t="s">
        <v>558</v>
      </c>
      <c r="I4" s="664" t="s">
        <v>559</v>
      </c>
    </row>
    <row r="5" spans="1:10" ht="19.5" customHeight="1" x14ac:dyDescent="0.35">
      <c r="A5" s="657"/>
      <c r="B5" s="657"/>
      <c r="C5" s="275" t="s">
        <v>241</v>
      </c>
      <c r="D5" s="275" t="s">
        <v>242</v>
      </c>
      <c r="E5" s="275" t="s">
        <v>243</v>
      </c>
      <c r="F5" s="650"/>
      <c r="G5" s="647"/>
      <c r="H5" s="647"/>
      <c r="I5" s="647"/>
    </row>
    <row r="6" spans="1:10" s="278" customFormat="1" ht="13" customHeight="1" x14ac:dyDescent="0.35">
      <c r="A6" s="277">
        <v>1</v>
      </c>
      <c r="B6" s="277">
        <v>2</v>
      </c>
      <c r="C6" s="277">
        <v>3</v>
      </c>
      <c r="D6" s="277">
        <v>4</v>
      </c>
      <c r="E6" s="277">
        <v>5</v>
      </c>
      <c r="F6" s="277">
        <v>6</v>
      </c>
      <c r="G6" s="277">
        <v>4</v>
      </c>
      <c r="H6" s="277">
        <v>5</v>
      </c>
      <c r="I6" s="277">
        <v>6</v>
      </c>
    </row>
    <row r="7" spans="1:10" s="278" customFormat="1" ht="16" customHeight="1" x14ac:dyDescent="0.35">
      <c r="A7" s="657" t="s">
        <v>245</v>
      </c>
      <c r="B7" s="657"/>
      <c r="C7" s="657"/>
      <c r="D7" s="657"/>
      <c r="E7" s="657"/>
      <c r="F7" s="657"/>
      <c r="G7" s="657"/>
      <c r="H7" s="657"/>
      <c r="I7" s="657"/>
    </row>
    <row r="8" spans="1:10" s="278" customFormat="1" ht="13.5" customHeight="1" x14ac:dyDescent="0.35">
      <c r="A8" s="276" t="s">
        <v>4</v>
      </c>
      <c r="B8" s="279" t="s">
        <v>622</v>
      </c>
      <c r="C8" s="280">
        <f>+C9+C10+C11+C12+C13+C14</f>
        <v>0</v>
      </c>
      <c r="D8" s="280"/>
      <c r="E8" s="280">
        <f>+E9+E10+E11+E12+E13+E14</f>
        <v>0</v>
      </c>
      <c r="F8" s="280">
        <f>+F9+F10+F11+F12+F13+F14</f>
        <v>0</v>
      </c>
      <c r="G8" s="280">
        <f>+G9+G10+G11+G12+G13+G14</f>
        <v>0</v>
      </c>
      <c r="H8" s="280">
        <f>+H9+H10+H11+H12+H13+H14</f>
        <v>0</v>
      </c>
      <c r="I8" s="280">
        <f>+I9+I10+I11+I12+I13+I14</f>
        <v>0</v>
      </c>
    </row>
    <row r="9" spans="1:10" s="286" customFormat="1" ht="12" hidden="1" customHeight="1" x14ac:dyDescent="0.35">
      <c r="A9" s="282" t="s">
        <v>6</v>
      </c>
      <c r="B9" s="283" t="s">
        <v>7</v>
      </c>
      <c r="C9" s="284"/>
      <c r="D9" s="284"/>
      <c r="E9" s="284"/>
      <c r="F9" s="284">
        <f>+C9+D9+E9</f>
        <v>0</v>
      </c>
      <c r="G9" s="284"/>
      <c r="H9" s="284"/>
      <c r="I9" s="285"/>
    </row>
    <row r="10" spans="1:10" s="287" customFormat="1" ht="12" hidden="1" customHeight="1" x14ac:dyDescent="0.35">
      <c r="A10" s="282" t="s">
        <v>8</v>
      </c>
      <c r="B10" s="283" t="s">
        <v>9</v>
      </c>
      <c r="C10" s="284"/>
      <c r="D10" s="284"/>
      <c r="E10" s="284"/>
      <c r="F10" s="284">
        <f t="shared" ref="F10:H14" si="0">+C10+D10+E10</f>
        <v>0</v>
      </c>
      <c r="G10" s="284"/>
      <c r="H10" s="284"/>
      <c r="I10" s="285"/>
    </row>
    <row r="11" spans="1:10" s="287" customFormat="1" ht="12" hidden="1" customHeight="1" x14ac:dyDescent="0.35">
      <c r="A11" s="282" t="s">
        <v>10</v>
      </c>
      <c r="B11" s="283" t="s">
        <v>11</v>
      </c>
      <c r="C11" s="284"/>
      <c r="D11" s="284"/>
      <c r="E11" s="284"/>
      <c r="F11" s="284">
        <f t="shared" si="0"/>
        <v>0</v>
      </c>
      <c r="G11" s="284"/>
      <c r="H11" s="284"/>
      <c r="I11" s="285"/>
    </row>
    <row r="12" spans="1:10" s="287" customFormat="1" ht="12" hidden="1" customHeight="1" x14ac:dyDescent="0.35">
      <c r="A12" s="282" t="s">
        <v>12</v>
      </c>
      <c r="B12" s="283" t="s">
        <v>13</v>
      </c>
      <c r="C12" s="284"/>
      <c r="D12" s="284"/>
      <c r="E12" s="284"/>
      <c r="F12" s="284">
        <f t="shared" si="0"/>
        <v>0</v>
      </c>
      <c r="G12" s="284"/>
      <c r="H12" s="284"/>
      <c r="I12" s="285"/>
    </row>
    <row r="13" spans="1:10" s="287" customFormat="1" ht="12" hidden="1" customHeight="1" x14ac:dyDescent="0.35">
      <c r="A13" s="282" t="s">
        <v>14</v>
      </c>
      <c r="B13" s="283" t="s">
        <v>15</v>
      </c>
      <c r="C13" s="288"/>
      <c r="D13" s="288"/>
      <c r="E13" s="288"/>
      <c r="F13" s="284">
        <f t="shared" si="0"/>
        <v>0</v>
      </c>
      <c r="G13" s="284"/>
      <c r="H13" s="284"/>
      <c r="I13" s="285"/>
    </row>
    <row r="14" spans="1:10" s="286" customFormat="1" ht="12" hidden="1" customHeight="1" x14ac:dyDescent="0.35">
      <c r="A14" s="282" t="s">
        <v>16</v>
      </c>
      <c r="B14" s="283" t="s">
        <v>17</v>
      </c>
      <c r="C14" s="288"/>
      <c r="D14" s="288"/>
      <c r="E14" s="288"/>
      <c r="F14" s="284">
        <f t="shared" si="0"/>
        <v>0</v>
      </c>
      <c r="G14" s="284">
        <f t="shared" si="0"/>
        <v>0</v>
      </c>
      <c r="H14" s="284">
        <f t="shared" si="0"/>
        <v>0</v>
      </c>
      <c r="I14" s="285"/>
    </row>
    <row r="15" spans="1:10" s="286" customFormat="1" ht="13.5" customHeight="1" x14ac:dyDescent="0.35">
      <c r="A15" s="276" t="s">
        <v>18</v>
      </c>
      <c r="B15" s="289" t="s">
        <v>250</v>
      </c>
      <c r="C15" s="280">
        <v>3642093</v>
      </c>
      <c r="D15" s="280"/>
      <c r="E15" s="280"/>
      <c r="F15" s="280">
        <f>+C15</f>
        <v>3642093</v>
      </c>
      <c r="G15" s="280"/>
      <c r="H15" s="280"/>
      <c r="I15" s="281" t="e">
        <f>+H15/G15</f>
        <v>#DIV/0!</v>
      </c>
    </row>
    <row r="16" spans="1:10" s="286" customFormat="1" ht="12" hidden="1" customHeight="1" x14ac:dyDescent="0.35">
      <c r="A16" s="282" t="s">
        <v>20</v>
      </c>
      <c r="B16" s="283" t="s">
        <v>21</v>
      </c>
      <c r="C16" s="284"/>
      <c r="D16" s="284"/>
      <c r="E16" s="284"/>
      <c r="F16" s="284">
        <f t="shared" ref="F16:H21" si="1">+C16+D16+E16</f>
        <v>0</v>
      </c>
      <c r="G16" s="284">
        <f t="shared" si="1"/>
        <v>0</v>
      </c>
      <c r="H16" s="284">
        <f t="shared" si="1"/>
        <v>0</v>
      </c>
      <c r="I16" s="285"/>
    </row>
    <row r="17" spans="1:9" s="286" customFormat="1" ht="12" hidden="1" customHeight="1" x14ac:dyDescent="0.35">
      <c r="A17" s="282" t="s">
        <v>22</v>
      </c>
      <c r="B17" s="283" t="s">
        <v>23</v>
      </c>
      <c r="C17" s="284"/>
      <c r="D17" s="284"/>
      <c r="E17" s="284"/>
      <c r="F17" s="284">
        <f t="shared" si="1"/>
        <v>0</v>
      </c>
      <c r="G17" s="284">
        <f t="shared" si="1"/>
        <v>0</v>
      </c>
      <c r="H17" s="284">
        <f t="shared" si="1"/>
        <v>0</v>
      </c>
      <c r="I17" s="285"/>
    </row>
    <row r="18" spans="1:9" s="286" customFormat="1" ht="12" hidden="1" customHeight="1" x14ac:dyDescent="0.35">
      <c r="A18" s="282" t="s">
        <v>24</v>
      </c>
      <c r="B18" s="283" t="s">
        <v>358</v>
      </c>
      <c r="C18" s="284"/>
      <c r="D18" s="284"/>
      <c r="E18" s="284"/>
      <c r="F18" s="284">
        <f t="shared" si="1"/>
        <v>0</v>
      </c>
      <c r="G18" s="284">
        <f t="shared" si="1"/>
        <v>0</v>
      </c>
      <c r="H18" s="284">
        <f t="shared" si="1"/>
        <v>0</v>
      </c>
      <c r="I18" s="285"/>
    </row>
    <row r="19" spans="1:9" s="286" customFormat="1" ht="12" hidden="1" customHeight="1" x14ac:dyDescent="0.35">
      <c r="A19" s="282" t="s">
        <v>26</v>
      </c>
      <c r="B19" s="283" t="s">
        <v>359</v>
      </c>
      <c r="C19" s="284"/>
      <c r="D19" s="284"/>
      <c r="E19" s="284"/>
      <c r="F19" s="284">
        <f t="shared" si="1"/>
        <v>0</v>
      </c>
      <c r="G19" s="284">
        <f t="shared" si="1"/>
        <v>0</v>
      </c>
      <c r="H19" s="284">
        <f t="shared" si="1"/>
        <v>0</v>
      </c>
      <c r="I19" s="285"/>
    </row>
    <row r="20" spans="1:9" s="286" customFormat="1" ht="12" hidden="1" customHeight="1" x14ac:dyDescent="0.35">
      <c r="A20" s="282" t="s">
        <v>28</v>
      </c>
      <c r="B20" s="283" t="s">
        <v>29</v>
      </c>
      <c r="C20" s="284"/>
      <c r="D20" s="284"/>
      <c r="E20" s="284"/>
      <c r="F20" s="284">
        <v>0</v>
      </c>
      <c r="G20" s="284">
        <v>21422304</v>
      </c>
      <c r="H20" s="284"/>
      <c r="I20" s="285">
        <f>+H20/G20</f>
        <v>0</v>
      </c>
    </row>
    <row r="21" spans="1:9" s="287" customFormat="1" ht="12" hidden="1" customHeight="1" x14ac:dyDescent="0.35">
      <c r="A21" s="282" t="s">
        <v>30</v>
      </c>
      <c r="B21" s="283" t="s">
        <v>31</v>
      </c>
      <c r="C21" s="284"/>
      <c r="D21" s="284"/>
      <c r="E21" s="284"/>
      <c r="F21" s="284">
        <f t="shared" si="1"/>
        <v>0</v>
      </c>
      <c r="G21" s="284">
        <f t="shared" si="1"/>
        <v>0</v>
      </c>
      <c r="H21" s="284">
        <f t="shared" si="1"/>
        <v>0</v>
      </c>
      <c r="I21" s="285"/>
    </row>
    <row r="22" spans="1:9" s="286" customFormat="1" ht="12" hidden="1" customHeight="1" x14ac:dyDescent="0.35">
      <c r="A22" s="282" t="s">
        <v>48</v>
      </c>
      <c r="B22" s="283" t="s">
        <v>49</v>
      </c>
      <c r="C22" s="346">
        <f>+C23+C24</f>
        <v>0</v>
      </c>
      <c r="D22" s="346"/>
      <c r="E22" s="346">
        <f>+E23+E24</f>
        <v>0</v>
      </c>
      <c r="F22" s="284">
        <f t="shared" ref="F22:H27" si="2">+C22+D22+E22</f>
        <v>0</v>
      </c>
      <c r="G22" s="284"/>
      <c r="H22" s="284"/>
      <c r="I22" s="285"/>
    </row>
    <row r="23" spans="1:9" s="286" customFormat="1" ht="12" hidden="1" customHeight="1" x14ac:dyDescent="0.35">
      <c r="A23" s="282" t="s">
        <v>50</v>
      </c>
      <c r="B23" s="283" t="s">
        <v>51</v>
      </c>
      <c r="C23" s="284"/>
      <c r="D23" s="284"/>
      <c r="E23" s="284"/>
      <c r="F23" s="284">
        <f t="shared" si="2"/>
        <v>0</v>
      </c>
      <c r="G23" s="284"/>
      <c r="H23" s="284"/>
      <c r="I23" s="285"/>
    </row>
    <row r="24" spans="1:9" s="286" customFormat="1" ht="12" hidden="1" customHeight="1" x14ac:dyDescent="0.35">
      <c r="A24" s="282" t="s">
        <v>52</v>
      </c>
      <c r="B24" s="283" t="s">
        <v>53</v>
      </c>
      <c r="C24" s="284"/>
      <c r="D24" s="284"/>
      <c r="E24" s="284"/>
      <c r="F24" s="284">
        <f t="shared" si="2"/>
        <v>0</v>
      </c>
      <c r="G24" s="284"/>
      <c r="H24" s="284"/>
      <c r="I24" s="285"/>
    </row>
    <row r="25" spans="1:9" s="286" customFormat="1" ht="12" hidden="1" customHeight="1" x14ac:dyDescent="0.35">
      <c r="A25" s="282" t="s">
        <v>54</v>
      </c>
      <c r="B25" s="283" t="s">
        <v>55</v>
      </c>
      <c r="C25" s="284"/>
      <c r="D25" s="284"/>
      <c r="E25" s="284"/>
      <c r="F25" s="284">
        <f t="shared" si="2"/>
        <v>0</v>
      </c>
      <c r="G25" s="284"/>
      <c r="H25" s="284"/>
      <c r="I25" s="285"/>
    </row>
    <row r="26" spans="1:9" s="286" customFormat="1" ht="12" hidden="1" customHeight="1" x14ac:dyDescent="0.35">
      <c r="A26" s="282" t="s">
        <v>56</v>
      </c>
      <c r="B26" s="283" t="s">
        <v>57</v>
      </c>
      <c r="C26" s="284"/>
      <c r="D26" s="284"/>
      <c r="E26" s="284"/>
      <c r="F26" s="284">
        <f t="shared" si="2"/>
        <v>0</v>
      </c>
      <c r="G26" s="284">
        <f t="shared" si="2"/>
        <v>0</v>
      </c>
      <c r="H26" s="284">
        <f t="shared" si="2"/>
        <v>0</v>
      </c>
      <c r="I26" s="285"/>
    </row>
    <row r="27" spans="1:9" s="286" customFormat="1" ht="12" hidden="1" customHeight="1" x14ac:dyDescent="0.35">
      <c r="A27" s="282" t="s">
        <v>58</v>
      </c>
      <c r="B27" s="283" t="s">
        <v>59</v>
      </c>
      <c r="C27" s="284"/>
      <c r="D27" s="284"/>
      <c r="E27" s="284"/>
      <c r="F27" s="284">
        <f t="shared" si="2"/>
        <v>0</v>
      </c>
      <c r="G27" s="284"/>
      <c r="H27" s="284"/>
      <c r="I27" s="285"/>
    </row>
    <row r="28" spans="1:9" s="286" customFormat="1" ht="12" customHeight="1" x14ac:dyDescent="0.35">
      <c r="A28" s="276" t="s">
        <v>60</v>
      </c>
      <c r="B28" s="279" t="s">
        <v>417</v>
      </c>
      <c r="C28" s="280">
        <f>SUM(C29:C38)</f>
        <v>2000000</v>
      </c>
      <c r="D28" s="280">
        <f t="shared" ref="D28:F28" si="3">SUM(D29:D38)</f>
        <v>0</v>
      </c>
      <c r="E28" s="280">
        <f t="shared" si="3"/>
        <v>0</v>
      </c>
      <c r="F28" s="280">
        <f t="shared" si="3"/>
        <v>2000000</v>
      </c>
      <c r="G28" s="280">
        <f>SUM(G29:G38)</f>
        <v>0</v>
      </c>
      <c r="H28" s="280">
        <f>SUM(H29:H38)</f>
        <v>0</v>
      </c>
      <c r="I28" s="281" t="e">
        <f>+H28/G28</f>
        <v>#DIV/0!</v>
      </c>
    </row>
    <row r="29" spans="1:9" s="286" customFormat="1" ht="12" customHeight="1" x14ac:dyDescent="0.35">
      <c r="A29" s="282" t="s">
        <v>62</v>
      </c>
      <c r="B29" s="283" t="s">
        <v>63</v>
      </c>
      <c r="C29" s="284"/>
      <c r="D29" s="284"/>
      <c r="E29" s="284"/>
      <c r="F29" s="284">
        <f t="shared" ref="F29:H29" si="4">+C29+D29+E29</f>
        <v>0</v>
      </c>
      <c r="G29" s="284">
        <f t="shared" si="4"/>
        <v>0</v>
      </c>
      <c r="H29" s="284">
        <f t="shared" si="4"/>
        <v>0</v>
      </c>
      <c r="I29" s="285"/>
    </row>
    <row r="30" spans="1:9" s="286" customFormat="1" ht="12" customHeight="1" x14ac:dyDescent="0.35">
      <c r="A30" s="282" t="s">
        <v>64</v>
      </c>
      <c r="B30" s="283" t="s">
        <v>65</v>
      </c>
      <c r="C30" s="284">
        <v>2000000</v>
      </c>
      <c r="D30" s="284"/>
      <c r="E30" s="284"/>
      <c r="F30" s="284">
        <f>+C30+D30+E30</f>
        <v>2000000</v>
      </c>
      <c r="G30" s="284"/>
      <c r="H30" s="284"/>
      <c r="I30" s="285" t="e">
        <f>+H30/G30</f>
        <v>#DIV/0!</v>
      </c>
    </row>
    <row r="31" spans="1:9" s="286" customFormat="1" ht="12" customHeight="1" x14ac:dyDescent="0.35">
      <c r="A31" s="282" t="s">
        <v>66</v>
      </c>
      <c r="B31" s="283" t="s">
        <v>67</v>
      </c>
      <c r="C31" s="284"/>
      <c r="D31" s="284"/>
      <c r="E31" s="284"/>
      <c r="F31" s="284">
        <f t="shared" ref="F31:F38" si="5">+C31+D31+E31</f>
        <v>0</v>
      </c>
      <c r="G31" s="284"/>
      <c r="H31" s="284"/>
      <c r="I31" s="285"/>
    </row>
    <row r="32" spans="1:9" s="286" customFormat="1" ht="12" customHeight="1" x14ac:dyDescent="0.35">
      <c r="A32" s="282" t="s">
        <v>68</v>
      </c>
      <c r="B32" s="283" t="s">
        <v>69</v>
      </c>
      <c r="C32" s="284"/>
      <c r="D32" s="284"/>
      <c r="E32" s="284"/>
      <c r="F32" s="284">
        <f t="shared" si="5"/>
        <v>0</v>
      </c>
      <c r="G32" s="284"/>
      <c r="H32" s="284"/>
      <c r="I32" s="285"/>
    </row>
    <row r="33" spans="1:9" s="286" customFormat="1" ht="12" customHeight="1" x14ac:dyDescent="0.35">
      <c r="A33" s="282" t="s">
        <v>70</v>
      </c>
      <c r="B33" s="283" t="s">
        <v>71</v>
      </c>
      <c r="C33" s="284"/>
      <c r="D33" s="284"/>
      <c r="E33" s="284"/>
      <c r="F33" s="284">
        <f t="shared" si="5"/>
        <v>0</v>
      </c>
      <c r="G33" s="284"/>
      <c r="H33" s="284"/>
      <c r="I33" s="285"/>
    </row>
    <row r="34" spans="1:9" s="286" customFormat="1" ht="12" customHeight="1" x14ac:dyDescent="0.35">
      <c r="A34" s="282" t="s">
        <v>72</v>
      </c>
      <c r="B34" s="283" t="s">
        <v>73</v>
      </c>
      <c r="C34" s="284">
        <v>0</v>
      </c>
      <c r="D34" s="284"/>
      <c r="E34" s="284"/>
      <c r="F34" s="284">
        <f t="shared" si="5"/>
        <v>0</v>
      </c>
      <c r="G34" s="284"/>
      <c r="H34" s="284"/>
      <c r="I34" s="285">
        <v>0</v>
      </c>
    </row>
    <row r="35" spans="1:9" s="286" customFormat="1" ht="12" customHeight="1" x14ac:dyDescent="0.35">
      <c r="A35" s="282" t="s">
        <v>74</v>
      </c>
      <c r="B35" s="283" t="s">
        <v>75</v>
      </c>
      <c r="C35" s="284"/>
      <c r="D35" s="284"/>
      <c r="E35" s="284"/>
      <c r="F35" s="284">
        <f t="shared" si="5"/>
        <v>0</v>
      </c>
      <c r="G35" s="284"/>
      <c r="H35" s="284"/>
      <c r="I35" s="285"/>
    </row>
    <row r="36" spans="1:9" s="286" customFormat="1" ht="12" customHeight="1" x14ac:dyDescent="0.35">
      <c r="A36" s="282" t="s">
        <v>76</v>
      </c>
      <c r="B36" s="283" t="s">
        <v>77</v>
      </c>
      <c r="C36" s="284"/>
      <c r="D36" s="284"/>
      <c r="E36" s="284"/>
      <c r="F36" s="284">
        <f t="shared" si="5"/>
        <v>0</v>
      </c>
      <c r="G36" s="284"/>
      <c r="H36" s="284"/>
      <c r="I36" s="285" t="e">
        <f>+H36/G36</f>
        <v>#DIV/0!</v>
      </c>
    </row>
    <row r="37" spans="1:9" s="286" customFormat="1" ht="12" customHeight="1" x14ac:dyDescent="0.35">
      <c r="A37" s="282" t="s">
        <v>78</v>
      </c>
      <c r="B37" s="283" t="s">
        <v>79</v>
      </c>
      <c r="C37" s="284"/>
      <c r="D37" s="284"/>
      <c r="E37" s="284"/>
      <c r="F37" s="284">
        <f t="shared" si="5"/>
        <v>0</v>
      </c>
      <c r="G37" s="284"/>
      <c r="H37" s="284"/>
      <c r="I37" s="285"/>
    </row>
    <row r="38" spans="1:9" s="286" customFormat="1" ht="12" customHeight="1" x14ac:dyDescent="0.35">
      <c r="A38" s="282" t="s">
        <v>80</v>
      </c>
      <c r="B38" s="283" t="s">
        <v>81</v>
      </c>
      <c r="C38" s="284"/>
      <c r="D38" s="284"/>
      <c r="E38" s="284"/>
      <c r="F38" s="284">
        <f t="shared" si="5"/>
        <v>0</v>
      </c>
      <c r="G38" s="284"/>
      <c r="H38" s="284"/>
      <c r="I38" s="285" t="e">
        <f>+H38/G38</f>
        <v>#DIV/0!</v>
      </c>
    </row>
    <row r="39" spans="1:9" s="286" customFormat="1" ht="12" customHeight="1" x14ac:dyDescent="0.35">
      <c r="A39" s="276" t="s">
        <v>82</v>
      </c>
      <c r="B39" s="279" t="s">
        <v>299</v>
      </c>
      <c r="C39" s="280">
        <f>SUM(C40:C44)</f>
        <v>0</v>
      </c>
      <c r="D39" s="280"/>
      <c r="E39" s="280">
        <f>SUM(E40:E44)</f>
        <v>0</v>
      </c>
      <c r="F39" s="280">
        <f>SUM(F40:F44)</f>
        <v>0</v>
      </c>
      <c r="G39" s="280">
        <f>SUM(G40:G44)</f>
        <v>0</v>
      </c>
      <c r="H39" s="280">
        <f>SUM(H40:H44)</f>
        <v>0</v>
      </c>
      <c r="I39" s="281"/>
    </row>
    <row r="40" spans="1:9" s="286" customFormat="1" ht="12" hidden="1" customHeight="1" x14ac:dyDescent="0.35">
      <c r="A40" s="282" t="s">
        <v>84</v>
      </c>
      <c r="B40" s="283" t="s">
        <v>85</v>
      </c>
      <c r="C40" s="284"/>
      <c r="D40" s="284"/>
      <c r="E40" s="284"/>
      <c r="F40" s="284">
        <f t="shared" ref="F40:H44" si="6">+C40+D40+E40</f>
        <v>0</v>
      </c>
      <c r="G40" s="284">
        <f t="shared" si="6"/>
        <v>0</v>
      </c>
      <c r="H40" s="284">
        <f t="shared" si="6"/>
        <v>0</v>
      </c>
      <c r="I40" s="285"/>
    </row>
    <row r="41" spans="1:9" s="286" customFormat="1" ht="12" hidden="1" customHeight="1" x14ac:dyDescent="0.35">
      <c r="A41" s="282" t="s">
        <v>86</v>
      </c>
      <c r="B41" s="283" t="s">
        <v>87</v>
      </c>
      <c r="C41" s="284"/>
      <c r="D41" s="284"/>
      <c r="E41" s="284"/>
      <c r="F41" s="284">
        <f t="shared" si="6"/>
        <v>0</v>
      </c>
      <c r="G41" s="284"/>
      <c r="H41" s="284"/>
      <c r="I41" s="285"/>
    </row>
    <row r="42" spans="1:9" s="286" customFormat="1" ht="12" hidden="1" customHeight="1" x14ac:dyDescent="0.35">
      <c r="A42" s="282" t="s">
        <v>88</v>
      </c>
      <c r="B42" s="283" t="s">
        <v>89</v>
      </c>
      <c r="C42" s="284"/>
      <c r="D42" s="284"/>
      <c r="E42" s="284"/>
      <c r="F42" s="284">
        <f t="shared" si="6"/>
        <v>0</v>
      </c>
      <c r="G42" s="284">
        <f t="shared" si="6"/>
        <v>0</v>
      </c>
      <c r="H42" s="284">
        <f t="shared" si="6"/>
        <v>0</v>
      </c>
      <c r="I42" s="285"/>
    </row>
    <row r="43" spans="1:9" s="286" customFormat="1" ht="12" hidden="1" customHeight="1" x14ac:dyDescent="0.35">
      <c r="A43" s="282" t="s">
        <v>90</v>
      </c>
      <c r="B43" s="283" t="s">
        <v>91</v>
      </c>
      <c r="C43" s="284"/>
      <c r="D43" s="284"/>
      <c r="E43" s="284"/>
      <c r="F43" s="284">
        <f t="shared" si="6"/>
        <v>0</v>
      </c>
      <c r="G43" s="284">
        <f t="shared" si="6"/>
        <v>0</v>
      </c>
      <c r="H43" s="284">
        <f t="shared" si="6"/>
        <v>0</v>
      </c>
      <c r="I43" s="285"/>
    </row>
    <row r="44" spans="1:9" s="286" customFormat="1" ht="12" hidden="1" customHeight="1" x14ac:dyDescent="0.35">
      <c r="A44" s="282" t="s">
        <v>92</v>
      </c>
      <c r="B44" s="283" t="s">
        <v>93</v>
      </c>
      <c r="C44" s="284"/>
      <c r="D44" s="284"/>
      <c r="E44" s="284"/>
      <c r="F44" s="284">
        <f t="shared" si="6"/>
        <v>0</v>
      </c>
      <c r="G44" s="284">
        <f t="shared" si="6"/>
        <v>0</v>
      </c>
      <c r="H44" s="284">
        <f t="shared" si="6"/>
        <v>0</v>
      </c>
      <c r="I44" s="285"/>
    </row>
    <row r="45" spans="1:9" s="286" customFormat="1" ht="12" customHeight="1" x14ac:dyDescent="0.35">
      <c r="A45" s="276" t="s">
        <v>94</v>
      </c>
      <c r="B45" s="279" t="s">
        <v>254</v>
      </c>
      <c r="C45" s="280">
        <f>SUM(C46:C48)</f>
        <v>0</v>
      </c>
      <c r="D45" s="280"/>
      <c r="E45" s="280">
        <f>SUM(E46:E48)</f>
        <v>0</v>
      </c>
      <c r="F45" s="280">
        <f>SUM(F46:F48)</f>
        <v>0</v>
      </c>
      <c r="G45" s="280">
        <f>SUM(G46:G48)</f>
        <v>0</v>
      </c>
      <c r="H45" s="280">
        <f>SUM(H46:H48)</f>
        <v>0</v>
      </c>
      <c r="I45" s="281"/>
    </row>
    <row r="46" spans="1:9" s="287" customFormat="1" ht="21.75" hidden="1" customHeight="1" x14ac:dyDescent="0.35">
      <c r="A46" s="282" t="s">
        <v>96</v>
      </c>
      <c r="B46" s="283" t="s">
        <v>97</v>
      </c>
      <c r="C46" s="284"/>
      <c r="D46" s="284"/>
      <c r="E46" s="284"/>
      <c r="F46" s="284">
        <f t="shared" ref="F46:H49" si="7">+C46+D46+E46</f>
        <v>0</v>
      </c>
      <c r="G46" s="284">
        <f t="shared" si="7"/>
        <v>0</v>
      </c>
      <c r="H46" s="284">
        <f t="shared" si="7"/>
        <v>0</v>
      </c>
      <c r="I46" s="285"/>
    </row>
    <row r="47" spans="1:9" s="287" customFormat="1" ht="20.25" hidden="1" customHeight="1" x14ac:dyDescent="0.35">
      <c r="A47" s="282" t="s">
        <v>98</v>
      </c>
      <c r="B47" s="283" t="s">
        <v>99</v>
      </c>
      <c r="C47" s="284"/>
      <c r="D47" s="284"/>
      <c r="E47" s="284"/>
      <c r="F47" s="284">
        <f t="shared" si="7"/>
        <v>0</v>
      </c>
      <c r="G47" s="284">
        <f t="shared" si="7"/>
        <v>0</v>
      </c>
      <c r="H47" s="284">
        <f t="shared" si="7"/>
        <v>0</v>
      </c>
      <c r="I47" s="285"/>
    </row>
    <row r="48" spans="1:9" s="287" customFormat="1" ht="12" hidden="1" customHeight="1" x14ac:dyDescent="0.35">
      <c r="A48" s="282" t="s">
        <v>100</v>
      </c>
      <c r="B48" s="283" t="s">
        <v>101</v>
      </c>
      <c r="C48" s="284"/>
      <c r="D48" s="284"/>
      <c r="E48" s="284"/>
      <c r="F48" s="284">
        <f t="shared" si="7"/>
        <v>0</v>
      </c>
      <c r="G48" s="284"/>
      <c r="H48" s="284"/>
      <c r="I48" s="285"/>
    </row>
    <row r="49" spans="1:9" s="287" customFormat="1" ht="12" hidden="1" customHeight="1" x14ac:dyDescent="0.35">
      <c r="A49" s="282" t="s">
        <v>102</v>
      </c>
      <c r="B49" s="283" t="s">
        <v>103</v>
      </c>
      <c r="C49" s="284"/>
      <c r="D49" s="284"/>
      <c r="E49" s="284"/>
      <c r="F49" s="284">
        <f t="shared" si="7"/>
        <v>0</v>
      </c>
      <c r="G49" s="284">
        <f t="shared" si="7"/>
        <v>0</v>
      </c>
      <c r="H49" s="284">
        <f t="shared" si="7"/>
        <v>0</v>
      </c>
      <c r="I49" s="285"/>
    </row>
    <row r="50" spans="1:9" s="287" customFormat="1" ht="12" customHeight="1" x14ac:dyDescent="0.35">
      <c r="A50" s="276" t="s">
        <v>104</v>
      </c>
      <c r="B50" s="289" t="s">
        <v>418</v>
      </c>
      <c r="C50" s="280">
        <f>SUM(C51:C53)</f>
        <v>0</v>
      </c>
      <c r="D50" s="280"/>
      <c r="E50" s="280">
        <f>SUM(E51:E53)</f>
        <v>0</v>
      </c>
      <c r="F50" s="280">
        <f>SUM(F51:F53)</f>
        <v>0</v>
      </c>
      <c r="G50" s="280">
        <f>SUM(G51:G53)</f>
        <v>0</v>
      </c>
      <c r="H50" s="280">
        <f>SUM(H51:H53)</f>
        <v>0</v>
      </c>
      <c r="I50" s="281"/>
    </row>
    <row r="51" spans="1:9" s="287" customFormat="1" ht="21.75" hidden="1" customHeight="1" x14ac:dyDescent="0.35">
      <c r="A51" s="282" t="s">
        <v>106</v>
      </c>
      <c r="B51" s="283" t="s">
        <v>107</v>
      </c>
      <c r="C51" s="284"/>
      <c r="D51" s="284"/>
      <c r="E51" s="284"/>
      <c r="F51" s="284">
        <f t="shared" ref="F51:H54" si="8">+C51+D51+E51</f>
        <v>0</v>
      </c>
      <c r="G51" s="284">
        <f t="shared" si="8"/>
        <v>0</v>
      </c>
      <c r="H51" s="284">
        <f t="shared" si="8"/>
        <v>0</v>
      </c>
      <c r="I51" s="285"/>
    </row>
    <row r="52" spans="1:9" s="287" customFormat="1" ht="20.25" hidden="1" customHeight="1" x14ac:dyDescent="0.35">
      <c r="A52" s="282" t="s">
        <v>108</v>
      </c>
      <c r="B52" s="283" t="s">
        <v>109</v>
      </c>
      <c r="C52" s="284"/>
      <c r="D52" s="284"/>
      <c r="E52" s="284"/>
      <c r="F52" s="284">
        <f t="shared" si="8"/>
        <v>0</v>
      </c>
      <c r="G52" s="284">
        <f t="shared" si="8"/>
        <v>0</v>
      </c>
      <c r="H52" s="284">
        <f t="shared" si="8"/>
        <v>0</v>
      </c>
      <c r="I52" s="285"/>
    </row>
    <row r="53" spans="1:9" s="287" customFormat="1" ht="12" hidden="1" customHeight="1" x14ac:dyDescent="0.35">
      <c r="A53" s="282" t="s">
        <v>110</v>
      </c>
      <c r="B53" s="283" t="s">
        <v>111</v>
      </c>
      <c r="C53" s="284"/>
      <c r="D53" s="284"/>
      <c r="E53" s="284"/>
      <c r="F53" s="284">
        <f t="shared" si="8"/>
        <v>0</v>
      </c>
      <c r="G53" s="284">
        <f t="shared" si="8"/>
        <v>0</v>
      </c>
      <c r="H53" s="284">
        <f t="shared" si="8"/>
        <v>0</v>
      </c>
      <c r="I53" s="285"/>
    </row>
    <row r="54" spans="1:9" s="287" customFormat="1" ht="12" hidden="1" customHeight="1" x14ac:dyDescent="0.35">
      <c r="A54" s="282" t="s">
        <v>112</v>
      </c>
      <c r="B54" s="283" t="s">
        <v>113</v>
      </c>
      <c r="C54" s="284"/>
      <c r="D54" s="284"/>
      <c r="E54" s="284"/>
      <c r="F54" s="284">
        <f t="shared" si="8"/>
        <v>0</v>
      </c>
      <c r="G54" s="284">
        <f t="shared" si="8"/>
        <v>0</v>
      </c>
      <c r="H54" s="284">
        <f t="shared" si="8"/>
        <v>0</v>
      </c>
      <c r="I54" s="285"/>
    </row>
    <row r="55" spans="1:9" s="287" customFormat="1" ht="12" customHeight="1" x14ac:dyDescent="0.35">
      <c r="A55" s="276" t="s">
        <v>114</v>
      </c>
      <c r="B55" s="279" t="s">
        <v>623</v>
      </c>
      <c r="C55" s="280">
        <f>+C8+C15+C28+C39+C45+C50</f>
        <v>5642093</v>
      </c>
      <c r="D55" s="280">
        <f t="shared" ref="D55:E55" si="9">+D8+D15+D28+D39+D45+D50</f>
        <v>0</v>
      </c>
      <c r="E55" s="280">
        <f t="shared" si="9"/>
        <v>0</v>
      </c>
      <c r="F55" s="280">
        <f>+F8+F15+F28+F39+F45+F50</f>
        <v>5642093</v>
      </c>
      <c r="G55" s="280" t="e">
        <f>+G8+G15+#REF!+#REF!+G28+G39+G45+G50</f>
        <v>#REF!</v>
      </c>
      <c r="H55" s="280" t="e">
        <f>+H8+H15+#REF!+#REF!+H28+H39+H45+H50</f>
        <v>#REF!</v>
      </c>
      <c r="I55" s="281" t="e">
        <f>+H55/G55</f>
        <v>#REF!</v>
      </c>
    </row>
    <row r="56" spans="1:9" s="287" customFormat="1" ht="12" customHeight="1" x14ac:dyDescent="0.25">
      <c r="A56" s="291" t="s">
        <v>362</v>
      </c>
      <c r="B56" s="289" t="s">
        <v>624</v>
      </c>
      <c r="C56" s="280">
        <f>SUM(C57:C59)</f>
        <v>0</v>
      </c>
      <c r="D56" s="280"/>
      <c r="E56" s="280">
        <f>SUM(E57:E59)</f>
        <v>0</v>
      </c>
      <c r="F56" s="280">
        <f>SUM(F57:F59)</f>
        <v>0</v>
      </c>
      <c r="G56" s="280">
        <f>SUM(G57:G59)</f>
        <v>0</v>
      </c>
      <c r="H56" s="280">
        <f>SUM(H57:H59)</f>
        <v>0</v>
      </c>
      <c r="I56" s="281"/>
    </row>
    <row r="57" spans="1:9" s="287" customFormat="1" ht="12" hidden="1" customHeight="1" x14ac:dyDescent="0.35">
      <c r="A57" s="282" t="s">
        <v>118</v>
      </c>
      <c r="B57" s="283" t="s">
        <v>119</v>
      </c>
      <c r="C57" s="284"/>
      <c r="D57" s="284"/>
      <c r="E57" s="284"/>
      <c r="F57" s="284">
        <f t="shared" ref="F57:H59" si="10">+C57+D57+E57</f>
        <v>0</v>
      </c>
      <c r="G57" s="284">
        <f t="shared" si="10"/>
        <v>0</v>
      </c>
      <c r="H57" s="284">
        <f t="shared" si="10"/>
        <v>0</v>
      </c>
      <c r="I57" s="285"/>
    </row>
    <row r="58" spans="1:9" s="287" customFormat="1" ht="12" hidden="1" customHeight="1" x14ac:dyDescent="0.35">
      <c r="A58" s="282" t="s">
        <v>120</v>
      </c>
      <c r="B58" s="283" t="s">
        <v>121</v>
      </c>
      <c r="C58" s="284"/>
      <c r="D58" s="284"/>
      <c r="E58" s="284"/>
      <c r="F58" s="284">
        <f t="shared" si="10"/>
        <v>0</v>
      </c>
      <c r="G58" s="284">
        <f t="shared" si="10"/>
        <v>0</v>
      </c>
      <c r="H58" s="284">
        <f t="shared" si="10"/>
        <v>0</v>
      </c>
      <c r="I58" s="285"/>
    </row>
    <row r="59" spans="1:9" s="287" customFormat="1" ht="12" hidden="1" customHeight="1" x14ac:dyDescent="0.35">
      <c r="A59" s="282" t="s">
        <v>122</v>
      </c>
      <c r="B59" s="292" t="s">
        <v>363</v>
      </c>
      <c r="C59" s="284"/>
      <c r="D59" s="284"/>
      <c r="E59" s="284"/>
      <c r="F59" s="284">
        <f t="shared" si="10"/>
        <v>0</v>
      </c>
      <c r="G59" s="284">
        <f t="shared" si="10"/>
        <v>0</v>
      </c>
      <c r="H59" s="284">
        <f t="shared" si="10"/>
        <v>0</v>
      </c>
      <c r="I59" s="285"/>
    </row>
    <row r="60" spans="1:9" s="287" customFormat="1" ht="12" customHeight="1" x14ac:dyDescent="0.35">
      <c r="A60" s="276" t="s">
        <v>124</v>
      </c>
      <c r="B60" s="289" t="s">
        <v>625</v>
      </c>
      <c r="C60" s="280">
        <f>SUM(C61:C64)</f>
        <v>0</v>
      </c>
      <c r="D60" s="280"/>
      <c r="E60" s="280">
        <f>SUM(E61:E64)</f>
        <v>0</v>
      </c>
      <c r="F60" s="280">
        <f>SUM(F61:F64)</f>
        <v>0</v>
      </c>
      <c r="G60" s="280">
        <f>SUM(G61:G64)</f>
        <v>0</v>
      </c>
      <c r="H60" s="280">
        <f>SUM(H61:H64)</f>
        <v>0</v>
      </c>
      <c r="I60" s="281"/>
    </row>
    <row r="61" spans="1:9" s="287" customFormat="1" ht="12" hidden="1" customHeight="1" x14ac:dyDescent="0.25">
      <c r="A61" s="291" t="s">
        <v>126</v>
      </c>
      <c r="B61" s="283" t="s">
        <v>127</v>
      </c>
      <c r="C61" s="284"/>
      <c r="D61" s="284"/>
      <c r="E61" s="284"/>
      <c r="F61" s="284">
        <f t="shared" ref="F61:H64" si="11">+C61+D61+E61</f>
        <v>0</v>
      </c>
      <c r="G61" s="284">
        <f t="shared" si="11"/>
        <v>0</v>
      </c>
      <c r="H61" s="284">
        <f t="shared" si="11"/>
        <v>0</v>
      </c>
      <c r="I61" s="285"/>
    </row>
    <row r="62" spans="1:9" s="287" customFormat="1" ht="12" hidden="1" customHeight="1" x14ac:dyDescent="0.35">
      <c r="A62" s="276" t="s">
        <v>128</v>
      </c>
      <c r="B62" s="283" t="s">
        <v>129</v>
      </c>
      <c r="C62" s="284"/>
      <c r="D62" s="284"/>
      <c r="E62" s="284"/>
      <c r="F62" s="284">
        <f t="shared" si="11"/>
        <v>0</v>
      </c>
      <c r="G62" s="284">
        <f t="shared" si="11"/>
        <v>0</v>
      </c>
      <c r="H62" s="284">
        <f t="shared" si="11"/>
        <v>0</v>
      </c>
      <c r="I62" s="285"/>
    </row>
    <row r="63" spans="1:9" s="287" customFormat="1" ht="12" hidden="1" customHeight="1" x14ac:dyDescent="0.25">
      <c r="A63" s="291" t="s">
        <v>130</v>
      </c>
      <c r="B63" s="283" t="s">
        <v>131</v>
      </c>
      <c r="C63" s="284"/>
      <c r="D63" s="284"/>
      <c r="E63" s="284"/>
      <c r="F63" s="284">
        <f t="shared" si="11"/>
        <v>0</v>
      </c>
      <c r="G63" s="284">
        <f t="shared" si="11"/>
        <v>0</v>
      </c>
      <c r="H63" s="284">
        <f t="shared" si="11"/>
        <v>0</v>
      </c>
      <c r="I63" s="285"/>
    </row>
    <row r="64" spans="1:9" s="287" customFormat="1" ht="12" hidden="1" customHeight="1" x14ac:dyDescent="0.35">
      <c r="A64" s="276" t="s">
        <v>132</v>
      </c>
      <c r="B64" s="283" t="s">
        <v>133</v>
      </c>
      <c r="C64" s="284"/>
      <c r="D64" s="284"/>
      <c r="E64" s="284"/>
      <c r="F64" s="284">
        <f t="shared" si="11"/>
        <v>0</v>
      </c>
      <c r="G64" s="284">
        <f t="shared" si="11"/>
        <v>0</v>
      </c>
      <c r="H64" s="284">
        <f t="shared" si="11"/>
        <v>0</v>
      </c>
      <c r="I64" s="285"/>
    </row>
    <row r="65" spans="1:9" s="287" customFormat="1" ht="12" customHeight="1" x14ac:dyDescent="0.25">
      <c r="A65" s="291" t="s">
        <v>134</v>
      </c>
      <c r="B65" s="289" t="s">
        <v>626</v>
      </c>
      <c r="C65" s="280">
        <f>SUM(C66:C67)</f>
        <v>10934665</v>
      </c>
      <c r="D65" s="280"/>
      <c r="E65" s="280"/>
      <c r="F65" s="280">
        <f>SUM(F66:F67)</f>
        <v>10934665</v>
      </c>
      <c r="G65" s="280"/>
      <c r="H65" s="280"/>
      <c r="I65" s="281">
        <v>0</v>
      </c>
    </row>
    <row r="66" spans="1:9" s="287" customFormat="1" ht="12" customHeight="1" x14ac:dyDescent="0.35">
      <c r="A66" s="276" t="s">
        <v>136</v>
      </c>
      <c r="B66" s="283" t="s">
        <v>137</v>
      </c>
      <c r="C66" s="284">
        <v>10934665</v>
      </c>
      <c r="D66" s="284"/>
      <c r="E66" s="284"/>
      <c r="F66" s="284">
        <f>+C66+D66+E66</f>
        <v>10934665</v>
      </c>
      <c r="G66" s="284"/>
      <c r="H66" s="284"/>
      <c r="I66" s="285" t="e">
        <f>+H66/G66</f>
        <v>#DIV/0!</v>
      </c>
    </row>
    <row r="67" spans="1:9" s="286" customFormat="1" ht="12" hidden="1" customHeight="1" x14ac:dyDescent="0.25">
      <c r="A67" s="291" t="s">
        <v>138</v>
      </c>
      <c r="B67" s="283" t="s">
        <v>139</v>
      </c>
      <c r="C67" s="284"/>
      <c r="D67" s="284"/>
      <c r="E67" s="284"/>
      <c r="F67" s="284">
        <f t="shared" ref="F67:H67" si="12">+C67+D67+E67</f>
        <v>0</v>
      </c>
      <c r="G67" s="284">
        <f t="shared" si="12"/>
        <v>0</v>
      </c>
      <c r="H67" s="284">
        <f t="shared" si="12"/>
        <v>0</v>
      </c>
      <c r="I67" s="285"/>
    </row>
    <row r="68" spans="1:9" s="287" customFormat="1" ht="12" customHeight="1" x14ac:dyDescent="0.35">
      <c r="A68" s="276" t="s">
        <v>140</v>
      </c>
      <c r="B68" s="289" t="s">
        <v>627</v>
      </c>
      <c r="C68" s="280">
        <f>SUM(C69:C71)</f>
        <v>345587775</v>
      </c>
      <c r="D68" s="280">
        <f t="shared" ref="D68:F68" si="13">SUM(D69:D71)</f>
        <v>8999846</v>
      </c>
      <c r="E68" s="280">
        <f t="shared" si="13"/>
        <v>0</v>
      </c>
      <c r="F68" s="280">
        <f t="shared" si="13"/>
        <v>354587621</v>
      </c>
      <c r="G68" s="280">
        <f>SUM(G69:G71)</f>
        <v>0</v>
      </c>
      <c r="H68" s="280">
        <f>SUM(H69:H71)</f>
        <v>0</v>
      </c>
      <c r="I68" s="281" t="e">
        <f>+H68/G68</f>
        <v>#DIV/0!</v>
      </c>
    </row>
    <row r="69" spans="1:9" s="287" customFormat="1" ht="12" customHeight="1" x14ac:dyDescent="0.25">
      <c r="A69" s="291" t="s">
        <v>142</v>
      </c>
      <c r="B69" s="283" t="s">
        <v>631</v>
      </c>
      <c r="C69" s="284">
        <f>+C140-C55-C65</f>
        <v>345587775</v>
      </c>
      <c r="D69" s="284">
        <f>+D140-D55</f>
        <v>8999846</v>
      </c>
      <c r="E69" s="284"/>
      <c r="F69" s="284">
        <f>+C69+D69+E69</f>
        <v>354587621</v>
      </c>
      <c r="G69" s="284"/>
      <c r="H69" s="284"/>
      <c r="I69" s="285" t="e">
        <f>+H69/G69</f>
        <v>#DIV/0!</v>
      </c>
    </row>
    <row r="70" spans="1:9" s="287" customFormat="1" ht="11.25" hidden="1" customHeight="1" x14ac:dyDescent="0.35">
      <c r="A70" s="276" t="s">
        <v>144</v>
      </c>
      <c r="B70" s="283" t="s">
        <v>145</v>
      </c>
      <c r="C70" s="284"/>
      <c r="D70" s="284"/>
      <c r="E70" s="284"/>
      <c r="F70" s="284">
        <f t="shared" ref="F70:H71" si="14">+C70+D70+E70</f>
        <v>0</v>
      </c>
      <c r="G70" s="284">
        <f t="shared" si="14"/>
        <v>0</v>
      </c>
      <c r="H70" s="284">
        <f t="shared" si="14"/>
        <v>0</v>
      </c>
      <c r="I70" s="285"/>
    </row>
    <row r="71" spans="1:9" s="287" customFormat="1" ht="11.25" hidden="1" customHeight="1" x14ac:dyDescent="0.25">
      <c r="A71" s="291" t="s">
        <v>146</v>
      </c>
      <c r="B71" s="283" t="s">
        <v>147</v>
      </c>
      <c r="C71" s="284"/>
      <c r="D71" s="284"/>
      <c r="E71" s="284"/>
      <c r="F71" s="284">
        <f t="shared" si="14"/>
        <v>0</v>
      </c>
      <c r="G71" s="284">
        <f t="shared" si="14"/>
        <v>0</v>
      </c>
      <c r="H71" s="284">
        <f t="shared" si="14"/>
        <v>0</v>
      </c>
      <c r="I71" s="285"/>
    </row>
    <row r="72" spans="1:9" s="287" customFormat="1" ht="12" customHeight="1" x14ac:dyDescent="0.35">
      <c r="A72" s="276" t="s">
        <v>148</v>
      </c>
      <c r="B72" s="289" t="s">
        <v>628</v>
      </c>
      <c r="C72" s="280">
        <f>SUM(C73:C76)</f>
        <v>0</v>
      </c>
      <c r="D72" s="280"/>
      <c r="E72" s="280">
        <f>SUM(E73:E76)</f>
        <v>0</v>
      </c>
      <c r="F72" s="280">
        <f>SUM(F73:F76)</f>
        <v>0</v>
      </c>
      <c r="G72" s="280">
        <f>SUM(G73:G76)</f>
        <v>0</v>
      </c>
      <c r="H72" s="280">
        <f>SUM(H73:H76)</f>
        <v>0</v>
      </c>
      <c r="I72" s="281"/>
    </row>
    <row r="73" spans="1:9" s="287" customFormat="1" ht="12" hidden="1" customHeight="1" x14ac:dyDescent="0.25">
      <c r="A73" s="291" t="s">
        <v>150</v>
      </c>
      <c r="B73" s="283" t="s">
        <v>151</v>
      </c>
      <c r="C73" s="284"/>
      <c r="D73" s="284"/>
      <c r="E73" s="284"/>
      <c r="F73" s="284">
        <f t="shared" ref="F73:H76" si="15">+C73+D73+E73</f>
        <v>0</v>
      </c>
      <c r="G73" s="284">
        <f t="shared" si="15"/>
        <v>0</v>
      </c>
      <c r="H73" s="284">
        <f t="shared" si="15"/>
        <v>0</v>
      </c>
      <c r="I73" s="285"/>
    </row>
    <row r="74" spans="1:9" s="287" customFormat="1" ht="12" hidden="1" customHeight="1" x14ac:dyDescent="0.35">
      <c r="A74" s="276" t="s">
        <v>152</v>
      </c>
      <c r="B74" s="283" t="s">
        <v>153</v>
      </c>
      <c r="C74" s="284"/>
      <c r="D74" s="284"/>
      <c r="E74" s="284"/>
      <c r="F74" s="284">
        <f t="shared" si="15"/>
        <v>0</v>
      </c>
      <c r="G74" s="284">
        <f t="shared" si="15"/>
        <v>0</v>
      </c>
      <c r="H74" s="284">
        <f t="shared" si="15"/>
        <v>0</v>
      </c>
      <c r="I74" s="285"/>
    </row>
    <row r="75" spans="1:9" s="286" customFormat="1" ht="12" hidden="1" customHeight="1" x14ac:dyDescent="0.25">
      <c r="A75" s="291" t="s">
        <v>154</v>
      </c>
      <c r="B75" s="283" t="s">
        <v>155</v>
      </c>
      <c r="C75" s="284"/>
      <c r="D75" s="284"/>
      <c r="E75" s="284"/>
      <c r="F75" s="284">
        <f t="shared" si="15"/>
        <v>0</v>
      </c>
      <c r="G75" s="284">
        <f t="shared" si="15"/>
        <v>0</v>
      </c>
      <c r="H75" s="284">
        <f t="shared" si="15"/>
        <v>0</v>
      </c>
      <c r="I75" s="285"/>
    </row>
    <row r="76" spans="1:9" s="286" customFormat="1" ht="12" hidden="1" customHeight="1" x14ac:dyDescent="0.35">
      <c r="A76" s="276" t="s">
        <v>156</v>
      </c>
      <c r="B76" s="283" t="s">
        <v>157</v>
      </c>
      <c r="C76" s="284"/>
      <c r="D76" s="284"/>
      <c r="E76" s="284"/>
      <c r="F76" s="284">
        <f t="shared" si="15"/>
        <v>0</v>
      </c>
      <c r="G76" s="284">
        <f t="shared" si="15"/>
        <v>0</v>
      </c>
      <c r="H76" s="284">
        <f t="shared" si="15"/>
        <v>0</v>
      </c>
      <c r="I76" s="285"/>
    </row>
    <row r="77" spans="1:9" s="286" customFormat="1" ht="12" customHeight="1" x14ac:dyDescent="0.25">
      <c r="A77" s="291" t="s">
        <v>158</v>
      </c>
      <c r="B77" s="289" t="s">
        <v>159</v>
      </c>
      <c r="C77" s="290"/>
      <c r="D77" s="290"/>
      <c r="E77" s="290"/>
      <c r="F77" s="290"/>
      <c r="G77" s="290"/>
      <c r="H77" s="290"/>
      <c r="I77" s="294"/>
    </row>
    <row r="78" spans="1:9" s="286" customFormat="1" ht="12" customHeight="1" x14ac:dyDescent="0.35">
      <c r="A78" s="276" t="s">
        <v>160</v>
      </c>
      <c r="B78" s="295" t="s">
        <v>629</v>
      </c>
      <c r="C78" s="280">
        <f t="shared" ref="C78:H78" si="16">+C56+C60+C65+C68+C72+C77</f>
        <v>356522440</v>
      </c>
      <c r="D78" s="280">
        <f t="shared" si="16"/>
        <v>8999846</v>
      </c>
      <c r="E78" s="280">
        <f t="shared" si="16"/>
        <v>0</v>
      </c>
      <c r="F78" s="280">
        <f t="shared" si="16"/>
        <v>365522286</v>
      </c>
      <c r="G78" s="280">
        <f t="shared" si="16"/>
        <v>0</v>
      </c>
      <c r="H78" s="280">
        <f t="shared" si="16"/>
        <v>0</v>
      </c>
      <c r="I78" s="281" t="e">
        <f>+H78/G78</f>
        <v>#DIV/0!</v>
      </c>
    </row>
    <row r="79" spans="1:9" s="287" customFormat="1" ht="12" customHeight="1" x14ac:dyDescent="0.25">
      <c r="A79" s="291" t="s">
        <v>162</v>
      </c>
      <c r="B79" s="295" t="s">
        <v>630</v>
      </c>
      <c r="C79" s="280">
        <f t="shared" ref="C79:H79" si="17">+C55+C78</f>
        <v>362164533</v>
      </c>
      <c r="D79" s="280">
        <f t="shared" si="17"/>
        <v>8999846</v>
      </c>
      <c r="E79" s="280">
        <f t="shared" si="17"/>
        <v>0</v>
      </c>
      <c r="F79" s="280">
        <f t="shared" si="17"/>
        <v>371164379</v>
      </c>
      <c r="G79" s="280" t="e">
        <f t="shared" si="17"/>
        <v>#REF!</v>
      </c>
      <c r="H79" s="280" t="e">
        <f t="shared" si="17"/>
        <v>#REF!</v>
      </c>
      <c r="I79" s="281" t="e">
        <f>+H79/G79</f>
        <v>#REF!</v>
      </c>
    </row>
    <row r="80" spans="1:9" s="287" customFormat="1" ht="9.75" customHeight="1" x14ac:dyDescent="0.35">
      <c r="A80" s="296"/>
      <c r="B80" s="297"/>
      <c r="C80" s="298"/>
      <c r="D80" s="298"/>
      <c r="E80" s="298"/>
      <c r="F80" s="298"/>
      <c r="G80" s="298"/>
      <c r="H80" s="298"/>
      <c r="I80" s="298"/>
    </row>
    <row r="81" spans="1:10" s="278" customFormat="1" ht="17.25" customHeight="1" x14ac:dyDescent="0.25">
      <c r="A81" s="273"/>
      <c r="B81" s="273"/>
      <c r="C81" s="301"/>
      <c r="D81" s="301"/>
      <c r="E81" s="301"/>
      <c r="F81" s="671" t="s">
        <v>652</v>
      </c>
      <c r="G81" s="671"/>
      <c r="H81" s="671"/>
      <c r="I81" s="671"/>
    </row>
    <row r="82" spans="1:10" ht="12" customHeight="1" x14ac:dyDescent="0.35">
      <c r="A82" s="657" t="s">
        <v>356</v>
      </c>
      <c r="B82" s="657" t="s">
        <v>357</v>
      </c>
      <c r="C82" s="647" t="s">
        <v>843</v>
      </c>
      <c r="D82" s="647"/>
      <c r="E82" s="647"/>
      <c r="F82" s="650" t="s">
        <v>556</v>
      </c>
      <c r="G82" s="647" t="s">
        <v>557</v>
      </c>
      <c r="H82" s="647" t="s">
        <v>558</v>
      </c>
      <c r="I82" s="664" t="s">
        <v>559</v>
      </c>
    </row>
    <row r="83" spans="1:10" ht="25.5" customHeight="1" x14ac:dyDescent="0.35">
      <c r="A83" s="657"/>
      <c r="B83" s="657"/>
      <c r="C83" s="275" t="s">
        <v>241</v>
      </c>
      <c r="D83" s="275" t="s">
        <v>242</v>
      </c>
      <c r="E83" s="275" t="s">
        <v>243</v>
      </c>
      <c r="F83" s="650"/>
      <c r="G83" s="647"/>
      <c r="H83" s="647"/>
      <c r="I83" s="647"/>
    </row>
    <row r="84" spans="1:10" ht="12" customHeight="1" x14ac:dyDescent="0.35">
      <c r="A84" s="277">
        <v>1</v>
      </c>
      <c r="B84" s="277">
        <v>2</v>
      </c>
      <c r="C84" s="277">
        <v>3</v>
      </c>
      <c r="D84" s="277">
        <v>4</v>
      </c>
      <c r="E84" s="277">
        <v>5</v>
      </c>
      <c r="F84" s="277">
        <v>6</v>
      </c>
      <c r="G84" s="277">
        <v>4</v>
      </c>
      <c r="H84" s="277">
        <v>5</v>
      </c>
      <c r="I84" s="277">
        <v>6</v>
      </c>
    </row>
    <row r="85" spans="1:10" ht="12" customHeight="1" x14ac:dyDescent="0.35">
      <c r="A85" s="657" t="s">
        <v>246</v>
      </c>
      <c r="B85" s="657"/>
      <c r="C85" s="657"/>
      <c r="D85" s="657"/>
      <c r="E85" s="657"/>
      <c r="F85" s="657"/>
      <c r="G85" s="657"/>
      <c r="H85" s="657"/>
      <c r="I85" s="657"/>
      <c r="J85" s="552"/>
    </row>
    <row r="86" spans="1:10" ht="12" customHeight="1" x14ac:dyDescent="0.35">
      <c r="A86" s="276" t="s">
        <v>4</v>
      </c>
      <c r="B86" s="302" t="s">
        <v>607</v>
      </c>
      <c r="C86" s="280">
        <f t="shared" ref="C86:H86" si="18">SUM(C87:C91)</f>
        <v>342507775</v>
      </c>
      <c r="D86" s="280">
        <f t="shared" si="18"/>
        <v>8999846</v>
      </c>
      <c r="E86" s="280">
        <f t="shared" si="18"/>
        <v>0</v>
      </c>
      <c r="F86" s="280">
        <f t="shared" si="18"/>
        <v>351507621</v>
      </c>
      <c r="G86" s="280">
        <f t="shared" si="18"/>
        <v>0</v>
      </c>
      <c r="H86" s="280">
        <f t="shared" si="18"/>
        <v>0</v>
      </c>
      <c r="I86" s="281" t="e">
        <f>+H86/G86</f>
        <v>#DIV/0!</v>
      </c>
    </row>
    <row r="87" spans="1:10" ht="12" customHeight="1" x14ac:dyDescent="0.35">
      <c r="A87" s="282" t="s">
        <v>6</v>
      </c>
      <c r="B87" s="303" t="s">
        <v>168</v>
      </c>
      <c r="C87" s="284">
        <f>266916583-12101089-D87</f>
        <v>248276494</v>
      </c>
      <c r="D87" s="284">
        <v>6539000</v>
      </c>
      <c r="E87" s="284"/>
      <c r="F87" s="284">
        <f>+C87+D87+E87</f>
        <v>254815494</v>
      </c>
      <c r="G87" s="284"/>
      <c r="H87" s="284"/>
      <c r="I87" s="285" t="e">
        <f>+H87/G87</f>
        <v>#DIV/0!</v>
      </c>
    </row>
    <row r="88" spans="1:10" ht="12" customHeight="1" x14ac:dyDescent="0.35">
      <c r="A88" s="282" t="s">
        <v>8</v>
      </c>
      <c r="B88" s="303" t="s">
        <v>169</v>
      </c>
      <c r="C88" s="284">
        <f>40146796-1875669-D88</f>
        <v>37310281</v>
      </c>
      <c r="D88" s="284">
        <v>960846</v>
      </c>
      <c r="E88" s="284"/>
      <c r="F88" s="284">
        <f t="shared" ref="F88:F89" si="19">+C88+D88+E88</f>
        <v>38271127</v>
      </c>
      <c r="G88" s="284"/>
      <c r="H88" s="284"/>
      <c r="I88" s="285" t="e">
        <f>+H88/G88</f>
        <v>#DIV/0!</v>
      </c>
    </row>
    <row r="89" spans="1:10" ht="12" customHeight="1" x14ac:dyDescent="0.35">
      <c r="A89" s="282" t="s">
        <v>10</v>
      </c>
      <c r="B89" s="303" t="s">
        <v>170</v>
      </c>
      <c r="C89" s="284">
        <f>59021000-600000-D89</f>
        <v>56921000</v>
      </c>
      <c r="D89" s="284">
        <v>1500000</v>
      </c>
      <c r="E89" s="284"/>
      <c r="F89" s="284">
        <f t="shared" si="19"/>
        <v>58421000</v>
      </c>
      <c r="G89" s="284"/>
      <c r="H89" s="284"/>
      <c r="I89" s="285" t="e">
        <f>+H89/G89</f>
        <v>#DIV/0!</v>
      </c>
    </row>
    <row r="90" spans="1:10" ht="12" customHeight="1" x14ac:dyDescent="0.35">
      <c r="A90" s="282" t="s">
        <v>12</v>
      </c>
      <c r="B90" s="303" t="s">
        <v>171</v>
      </c>
      <c r="C90" s="284"/>
      <c r="D90" s="284"/>
      <c r="E90" s="284"/>
      <c r="F90" s="284"/>
      <c r="G90" s="284"/>
      <c r="H90" s="284"/>
      <c r="I90" s="285"/>
    </row>
    <row r="91" spans="1:10" ht="12" customHeight="1" x14ac:dyDescent="0.35">
      <c r="A91" s="282" t="s">
        <v>172</v>
      </c>
      <c r="B91" s="303" t="s">
        <v>173</v>
      </c>
      <c r="C91" s="284"/>
      <c r="D91" s="284"/>
      <c r="E91" s="284"/>
      <c r="F91" s="284">
        <v>0</v>
      </c>
      <c r="G91" s="284"/>
      <c r="H91" s="284"/>
      <c r="I91" s="343"/>
    </row>
    <row r="92" spans="1:10" ht="12" customHeight="1" x14ac:dyDescent="0.35">
      <c r="A92" s="282" t="s">
        <v>16</v>
      </c>
      <c r="B92" s="303" t="s">
        <v>605</v>
      </c>
      <c r="C92" s="284"/>
      <c r="D92" s="284"/>
      <c r="E92" s="284"/>
      <c r="F92" s="284">
        <f t="shared" ref="F92:I101" si="20">+C92+D92+E92</f>
        <v>0</v>
      </c>
      <c r="G92" s="284">
        <f t="shared" si="20"/>
        <v>0</v>
      </c>
      <c r="H92" s="284">
        <f t="shared" si="20"/>
        <v>0</v>
      </c>
      <c r="I92" s="284">
        <f t="shared" si="20"/>
        <v>0</v>
      </c>
    </row>
    <row r="93" spans="1:10" ht="12" hidden="1" customHeight="1" x14ac:dyDescent="0.35">
      <c r="A93" s="282" t="s">
        <v>175</v>
      </c>
      <c r="B93" s="304" t="s">
        <v>176</v>
      </c>
      <c r="C93" s="284"/>
      <c r="D93" s="284"/>
      <c r="E93" s="284"/>
      <c r="F93" s="284">
        <f t="shared" si="20"/>
        <v>0</v>
      </c>
      <c r="G93" s="284">
        <f t="shared" si="20"/>
        <v>0</v>
      </c>
      <c r="H93" s="284">
        <f t="shared" si="20"/>
        <v>0</v>
      </c>
      <c r="I93" s="284">
        <f t="shared" si="20"/>
        <v>0</v>
      </c>
    </row>
    <row r="94" spans="1:10" ht="12" hidden="1" customHeight="1" x14ac:dyDescent="0.35">
      <c r="A94" s="282" t="s">
        <v>177</v>
      </c>
      <c r="B94" s="303" t="s">
        <v>178</v>
      </c>
      <c r="C94" s="284"/>
      <c r="D94" s="284"/>
      <c r="E94" s="284"/>
      <c r="F94" s="284">
        <f t="shared" si="20"/>
        <v>0</v>
      </c>
      <c r="G94" s="284">
        <f t="shared" si="20"/>
        <v>0</v>
      </c>
      <c r="H94" s="284">
        <f t="shared" si="20"/>
        <v>0</v>
      </c>
      <c r="I94" s="284">
        <f t="shared" si="20"/>
        <v>0</v>
      </c>
    </row>
    <row r="95" spans="1:10" ht="12" hidden="1" customHeight="1" x14ac:dyDescent="0.35">
      <c r="A95" s="282" t="s">
        <v>179</v>
      </c>
      <c r="B95" s="303" t="s">
        <v>180</v>
      </c>
      <c r="C95" s="284"/>
      <c r="D95" s="284"/>
      <c r="E95" s="284"/>
      <c r="F95" s="284">
        <f t="shared" si="20"/>
        <v>0</v>
      </c>
      <c r="G95" s="284">
        <f t="shared" si="20"/>
        <v>0</v>
      </c>
      <c r="H95" s="284">
        <f t="shared" si="20"/>
        <v>0</v>
      </c>
      <c r="I95" s="284">
        <f t="shared" si="20"/>
        <v>0</v>
      </c>
    </row>
    <row r="96" spans="1:10" ht="12" hidden="1" customHeight="1" x14ac:dyDescent="0.35">
      <c r="A96" s="282" t="s">
        <v>181</v>
      </c>
      <c r="B96" s="304" t="s">
        <v>182</v>
      </c>
      <c r="C96" s="284"/>
      <c r="D96" s="284"/>
      <c r="E96" s="284"/>
      <c r="F96" s="284">
        <f t="shared" si="20"/>
        <v>0</v>
      </c>
      <c r="G96" s="284">
        <f t="shared" si="20"/>
        <v>0</v>
      </c>
      <c r="H96" s="284">
        <f t="shared" si="20"/>
        <v>0</v>
      </c>
      <c r="I96" s="284">
        <f t="shared" si="20"/>
        <v>0</v>
      </c>
    </row>
    <row r="97" spans="1:9" ht="12" hidden="1" customHeight="1" x14ac:dyDescent="0.35">
      <c r="A97" s="282" t="s">
        <v>183</v>
      </c>
      <c r="B97" s="304" t="s">
        <v>184</v>
      </c>
      <c r="C97" s="284"/>
      <c r="D97" s="284"/>
      <c r="E97" s="284"/>
      <c r="F97" s="284">
        <f t="shared" si="20"/>
        <v>0</v>
      </c>
      <c r="G97" s="284">
        <f t="shared" si="20"/>
        <v>0</v>
      </c>
      <c r="H97" s="284">
        <f t="shared" si="20"/>
        <v>0</v>
      </c>
      <c r="I97" s="284">
        <f t="shared" si="20"/>
        <v>0</v>
      </c>
    </row>
    <row r="98" spans="1:9" ht="12" hidden="1" customHeight="1" x14ac:dyDescent="0.35">
      <c r="A98" s="282" t="s">
        <v>185</v>
      </c>
      <c r="B98" s="303" t="s">
        <v>186</v>
      </c>
      <c r="C98" s="284"/>
      <c r="D98" s="284"/>
      <c r="E98" s="284"/>
      <c r="F98" s="284">
        <f t="shared" si="20"/>
        <v>0</v>
      </c>
      <c r="G98" s="284">
        <f t="shared" si="20"/>
        <v>0</v>
      </c>
      <c r="H98" s="284">
        <f t="shared" si="20"/>
        <v>0</v>
      </c>
      <c r="I98" s="284">
        <f t="shared" si="20"/>
        <v>0</v>
      </c>
    </row>
    <row r="99" spans="1:9" ht="12" hidden="1" customHeight="1" x14ac:dyDescent="0.35">
      <c r="A99" s="282" t="s">
        <v>187</v>
      </c>
      <c r="B99" s="303" t="s">
        <v>188</v>
      </c>
      <c r="C99" s="284"/>
      <c r="D99" s="284"/>
      <c r="E99" s="284"/>
      <c r="F99" s="284">
        <f t="shared" si="20"/>
        <v>0</v>
      </c>
      <c r="G99" s="284">
        <f t="shared" si="20"/>
        <v>0</v>
      </c>
      <c r="H99" s="284">
        <f t="shared" si="20"/>
        <v>0</v>
      </c>
      <c r="I99" s="284">
        <f t="shared" si="20"/>
        <v>0</v>
      </c>
    </row>
    <row r="100" spans="1:9" ht="12" hidden="1" customHeight="1" x14ac:dyDescent="0.35">
      <c r="A100" s="282" t="s">
        <v>189</v>
      </c>
      <c r="B100" s="303" t="s">
        <v>190</v>
      </c>
      <c r="C100" s="284"/>
      <c r="D100" s="284"/>
      <c r="E100" s="284"/>
      <c r="F100" s="284">
        <f t="shared" si="20"/>
        <v>0</v>
      </c>
      <c r="G100" s="284">
        <f t="shared" si="20"/>
        <v>0</v>
      </c>
      <c r="H100" s="284">
        <f t="shared" si="20"/>
        <v>0</v>
      </c>
      <c r="I100" s="284">
        <f t="shared" si="20"/>
        <v>0</v>
      </c>
    </row>
    <row r="101" spans="1:9" ht="12" hidden="1" customHeight="1" thickBot="1" x14ac:dyDescent="0.4">
      <c r="A101" s="282" t="s">
        <v>191</v>
      </c>
      <c r="B101" s="303" t="s">
        <v>192</v>
      </c>
      <c r="C101" s="284"/>
      <c r="D101" s="284"/>
      <c r="E101" s="284"/>
      <c r="F101" s="284">
        <f t="shared" si="20"/>
        <v>0</v>
      </c>
      <c r="G101" s="284"/>
      <c r="H101" s="284"/>
      <c r="I101" s="284"/>
    </row>
    <row r="102" spans="1:9" ht="12" customHeight="1" x14ac:dyDescent="0.35">
      <c r="A102" s="276" t="s">
        <v>18</v>
      </c>
      <c r="B102" s="302" t="s">
        <v>608</v>
      </c>
      <c r="C102" s="280">
        <f>+C103+C105+C107</f>
        <v>5080000</v>
      </c>
      <c r="D102" s="280">
        <f t="shared" ref="D102:F102" si="21">+D103+D105+D107</f>
        <v>0</v>
      </c>
      <c r="E102" s="280">
        <f t="shared" si="21"/>
        <v>0</v>
      </c>
      <c r="F102" s="280">
        <f t="shared" si="21"/>
        <v>5080000</v>
      </c>
      <c r="G102" s="280">
        <f>+G103+G105+G107</f>
        <v>0</v>
      </c>
      <c r="H102" s="280">
        <f>+H103+H105+H107</f>
        <v>0</v>
      </c>
      <c r="I102" s="281" t="e">
        <f>+H102/G102</f>
        <v>#DIV/0!</v>
      </c>
    </row>
    <row r="103" spans="1:9" ht="12" customHeight="1" x14ac:dyDescent="0.35">
      <c r="A103" s="282" t="s">
        <v>20</v>
      </c>
      <c r="B103" s="303" t="s">
        <v>194</v>
      </c>
      <c r="C103" s="284">
        <v>5080000</v>
      </c>
      <c r="D103" s="284"/>
      <c r="E103" s="284"/>
      <c r="F103" s="284">
        <f>+C103+D103+E103</f>
        <v>5080000</v>
      </c>
      <c r="G103" s="284"/>
      <c r="H103" s="284"/>
      <c r="I103" s="285" t="e">
        <f>+H103/G103</f>
        <v>#DIV/0!</v>
      </c>
    </row>
    <row r="104" spans="1:9" ht="12" hidden="1" customHeight="1" x14ac:dyDescent="0.35">
      <c r="A104" s="282" t="s">
        <v>22</v>
      </c>
      <c r="B104" s="303" t="s">
        <v>195</v>
      </c>
      <c r="C104" s="284"/>
      <c r="D104" s="284"/>
      <c r="E104" s="284"/>
      <c r="F104" s="284"/>
      <c r="G104" s="284"/>
      <c r="H104" s="284"/>
      <c r="I104" s="284"/>
    </row>
    <row r="105" spans="1:9" ht="12" customHeight="1" x14ac:dyDescent="0.35">
      <c r="A105" s="282" t="s">
        <v>22</v>
      </c>
      <c r="B105" s="303" t="s">
        <v>196</v>
      </c>
      <c r="C105" s="284"/>
      <c r="D105" s="284"/>
      <c r="E105" s="284"/>
      <c r="F105" s="284"/>
      <c r="G105" s="284"/>
      <c r="H105" s="284"/>
      <c r="I105" s="285"/>
    </row>
    <row r="106" spans="1:9" ht="12" hidden="1" customHeight="1" x14ac:dyDescent="0.35">
      <c r="A106" s="282" t="s">
        <v>26</v>
      </c>
      <c r="B106" s="303" t="s">
        <v>197</v>
      </c>
      <c r="C106" s="284"/>
      <c r="D106" s="284"/>
      <c r="E106" s="284"/>
      <c r="F106" s="284">
        <f t="shared" ref="F106:I115" si="22">+C106+D106+E106</f>
        <v>0</v>
      </c>
      <c r="G106" s="284"/>
      <c r="H106" s="284"/>
      <c r="I106" s="284"/>
    </row>
    <row r="107" spans="1:9" x14ac:dyDescent="0.35">
      <c r="A107" s="282" t="s">
        <v>24</v>
      </c>
      <c r="B107" s="283" t="s">
        <v>198</v>
      </c>
      <c r="C107" s="284"/>
      <c r="D107" s="284"/>
      <c r="E107" s="284"/>
      <c r="F107" s="284">
        <f t="shared" si="22"/>
        <v>0</v>
      </c>
      <c r="G107" s="284"/>
      <c r="H107" s="284"/>
      <c r="I107" s="284"/>
    </row>
    <row r="108" spans="1:9" hidden="1" x14ac:dyDescent="0.35">
      <c r="A108" s="282" t="s">
        <v>30</v>
      </c>
      <c r="B108" s="283" t="s">
        <v>199</v>
      </c>
      <c r="C108" s="284"/>
      <c r="D108" s="284"/>
      <c r="E108" s="284"/>
      <c r="F108" s="284">
        <f t="shared" si="22"/>
        <v>0</v>
      </c>
      <c r="G108" s="284"/>
      <c r="H108" s="284"/>
      <c r="I108" s="284"/>
    </row>
    <row r="109" spans="1:9" hidden="1" x14ac:dyDescent="0.35">
      <c r="A109" s="282" t="s">
        <v>200</v>
      </c>
      <c r="B109" s="303" t="s">
        <v>201</v>
      </c>
      <c r="C109" s="284"/>
      <c r="D109" s="284"/>
      <c r="E109" s="284"/>
      <c r="F109" s="284">
        <f t="shared" si="22"/>
        <v>0</v>
      </c>
      <c r="G109" s="284">
        <f t="shared" si="22"/>
        <v>0</v>
      </c>
      <c r="H109" s="284">
        <f t="shared" si="22"/>
        <v>0</v>
      </c>
      <c r="I109" s="284">
        <f t="shared" si="22"/>
        <v>0</v>
      </c>
    </row>
    <row r="110" spans="1:9" hidden="1" x14ac:dyDescent="0.35">
      <c r="A110" s="282" t="s">
        <v>202</v>
      </c>
      <c r="B110" s="303" t="s">
        <v>180</v>
      </c>
      <c r="C110" s="284"/>
      <c r="D110" s="284"/>
      <c r="E110" s="284"/>
      <c r="F110" s="284">
        <f t="shared" si="22"/>
        <v>0</v>
      </c>
      <c r="G110" s="284">
        <f t="shared" si="22"/>
        <v>0</v>
      </c>
      <c r="H110" s="284">
        <f t="shared" si="22"/>
        <v>0</v>
      </c>
      <c r="I110" s="284">
        <f t="shared" si="22"/>
        <v>0</v>
      </c>
    </row>
    <row r="111" spans="1:9" hidden="1" x14ac:dyDescent="0.35">
      <c r="A111" s="282" t="s">
        <v>203</v>
      </c>
      <c r="B111" s="303" t="s">
        <v>204</v>
      </c>
      <c r="C111" s="284"/>
      <c r="D111" s="284"/>
      <c r="E111" s="284"/>
      <c r="F111" s="284">
        <f t="shared" si="22"/>
        <v>0</v>
      </c>
      <c r="G111" s="284">
        <f t="shared" si="22"/>
        <v>0</v>
      </c>
      <c r="H111" s="284">
        <f t="shared" si="22"/>
        <v>0</v>
      </c>
      <c r="I111" s="284">
        <f t="shared" si="22"/>
        <v>0</v>
      </c>
    </row>
    <row r="112" spans="1:9" hidden="1" x14ac:dyDescent="0.35">
      <c r="A112" s="282" t="s">
        <v>205</v>
      </c>
      <c r="B112" s="303" t="s">
        <v>206</v>
      </c>
      <c r="C112" s="284"/>
      <c r="D112" s="284"/>
      <c r="E112" s="284"/>
      <c r="F112" s="284">
        <f t="shared" si="22"/>
        <v>0</v>
      </c>
      <c r="G112" s="284">
        <f t="shared" si="22"/>
        <v>0</v>
      </c>
      <c r="H112" s="284">
        <f t="shared" si="22"/>
        <v>0</v>
      </c>
      <c r="I112" s="284">
        <f t="shared" si="22"/>
        <v>0</v>
      </c>
    </row>
    <row r="113" spans="1:12" hidden="1" x14ac:dyDescent="0.35">
      <c r="A113" s="282" t="s">
        <v>207</v>
      </c>
      <c r="B113" s="303" t="s">
        <v>186</v>
      </c>
      <c r="C113" s="284"/>
      <c r="D113" s="284"/>
      <c r="E113" s="284"/>
      <c r="F113" s="284">
        <f t="shared" si="22"/>
        <v>0</v>
      </c>
      <c r="G113" s="284">
        <f t="shared" si="22"/>
        <v>0</v>
      </c>
      <c r="H113" s="284">
        <f t="shared" si="22"/>
        <v>0</v>
      </c>
      <c r="I113" s="284">
        <f t="shared" si="22"/>
        <v>0</v>
      </c>
    </row>
    <row r="114" spans="1:12" s="286" customFormat="1" hidden="1" x14ac:dyDescent="0.35">
      <c r="A114" s="282" t="s">
        <v>208</v>
      </c>
      <c r="B114" s="303" t="s">
        <v>209</v>
      </c>
      <c r="C114" s="284"/>
      <c r="D114" s="284"/>
      <c r="E114" s="284"/>
      <c r="F114" s="284">
        <f t="shared" si="22"/>
        <v>0</v>
      </c>
      <c r="G114" s="284">
        <f t="shared" si="22"/>
        <v>0</v>
      </c>
      <c r="H114" s="284">
        <f t="shared" si="22"/>
        <v>0</v>
      </c>
      <c r="I114" s="284">
        <f t="shared" si="22"/>
        <v>0</v>
      </c>
    </row>
    <row r="115" spans="1:12" hidden="1" x14ac:dyDescent="0.35">
      <c r="A115" s="282" t="s">
        <v>210</v>
      </c>
      <c r="B115" s="303" t="s">
        <v>211</v>
      </c>
      <c r="C115" s="284"/>
      <c r="D115" s="284"/>
      <c r="E115" s="284"/>
      <c r="F115" s="284">
        <f t="shared" si="22"/>
        <v>0</v>
      </c>
      <c r="G115" s="284"/>
      <c r="H115" s="284"/>
      <c r="I115" s="284"/>
    </row>
    <row r="116" spans="1:12" x14ac:dyDescent="0.35">
      <c r="A116" s="276" t="s">
        <v>32</v>
      </c>
      <c r="B116" s="279" t="s">
        <v>212</v>
      </c>
      <c r="C116" s="280">
        <f>+C117+C118</f>
        <v>14576758</v>
      </c>
      <c r="D116" s="280"/>
      <c r="E116" s="280">
        <f>+E117+E118</f>
        <v>0</v>
      </c>
      <c r="F116" s="280">
        <f>+F117+F118</f>
        <v>14576758</v>
      </c>
      <c r="G116" s="280">
        <f>+G117+G118</f>
        <v>14576758</v>
      </c>
      <c r="H116" s="280">
        <f>+H117+H118</f>
        <v>29153516</v>
      </c>
      <c r="I116" s="280">
        <f>+I117+I118</f>
        <v>58307032</v>
      </c>
    </row>
    <row r="117" spans="1:12" x14ac:dyDescent="0.35">
      <c r="A117" s="282" t="s">
        <v>34</v>
      </c>
      <c r="B117" s="303" t="s">
        <v>213</v>
      </c>
      <c r="C117" s="284"/>
      <c r="D117" s="284"/>
      <c r="E117" s="284"/>
      <c r="F117" s="284">
        <f t="shared" ref="F117:I118" si="23">+C117+D117+E117</f>
        <v>0</v>
      </c>
      <c r="G117" s="284">
        <f t="shared" si="23"/>
        <v>0</v>
      </c>
      <c r="H117" s="284">
        <f t="shared" si="23"/>
        <v>0</v>
      </c>
      <c r="I117" s="284">
        <f t="shared" si="23"/>
        <v>0</v>
      </c>
    </row>
    <row r="118" spans="1:12" x14ac:dyDescent="0.35">
      <c r="A118" s="282" t="s">
        <v>36</v>
      </c>
      <c r="B118" s="303" t="s">
        <v>214</v>
      </c>
      <c r="C118" s="284">
        <v>14576758</v>
      </c>
      <c r="D118" s="284"/>
      <c r="E118" s="284"/>
      <c r="F118" s="284">
        <f t="shared" si="23"/>
        <v>14576758</v>
      </c>
      <c r="G118" s="284">
        <f t="shared" si="23"/>
        <v>14576758</v>
      </c>
      <c r="H118" s="284">
        <f t="shared" si="23"/>
        <v>29153516</v>
      </c>
      <c r="I118" s="284">
        <f t="shared" si="23"/>
        <v>58307032</v>
      </c>
    </row>
    <row r="119" spans="1:12" x14ac:dyDescent="0.35">
      <c r="A119" s="276" t="s">
        <v>32</v>
      </c>
      <c r="B119" s="279" t="s">
        <v>609</v>
      </c>
      <c r="C119" s="280">
        <f t="shared" ref="C119:H119" si="24">+C86+C102+C116</f>
        <v>362164533</v>
      </c>
      <c r="D119" s="280">
        <f t="shared" si="24"/>
        <v>8999846</v>
      </c>
      <c r="E119" s="280">
        <f t="shared" si="24"/>
        <v>0</v>
      </c>
      <c r="F119" s="280">
        <f t="shared" si="24"/>
        <v>371164379</v>
      </c>
      <c r="G119" s="280">
        <f t="shared" si="24"/>
        <v>14576758</v>
      </c>
      <c r="H119" s="280">
        <f t="shared" si="24"/>
        <v>29153516</v>
      </c>
      <c r="I119" s="281">
        <f>+H119/G119</f>
        <v>2</v>
      </c>
    </row>
    <row r="120" spans="1:12" ht="12" customHeight="1" x14ac:dyDescent="0.35">
      <c r="A120" s="276" t="s">
        <v>215</v>
      </c>
      <c r="B120" s="279" t="s">
        <v>606</v>
      </c>
      <c r="C120" s="280">
        <f>+C121+C122+C123</f>
        <v>0</v>
      </c>
      <c r="D120" s="280"/>
      <c r="E120" s="280">
        <f>+E121+E122+E123</f>
        <v>0</v>
      </c>
      <c r="F120" s="280">
        <f>+F121+F122+F123</f>
        <v>0</v>
      </c>
      <c r="G120" s="280">
        <f>+G121+G122+G123</f>
        <v>0</v>
      </c>
      <c r="H120" s="280">
        <f>+H121+H122+H123</f>
        <v>0</v>
      </c>
      <c r="I120" s="280">
        <f>+I121+I122+I123</f>
        <v>0</v>
      </c>
    </row>
    <row r="121" spans="1:12" s="286" customFormat="1" ht="12" hidden="1" customHeight="1" x14ac:dyDescent="0.35">
      <c r="A121" s="282" t="s">
        <v>62</v>
      </c>
      <c r="B121" s="303" t="s">
        <v>365</v>
      </c>
      <c r="C121" s="284"/>
      <c r="D121" s="284"/>
      <c r="E121" s="284"/>
      <c r="F121" s="284">
        <f t="shared" ref="F121:I123" si="25">+C121+D121+E121</f>
        <v>0</v>
      </c>
      <c r="G121" s="284">
        <f t="shared" si="25"/>
        <v>0</v>
      </c>
      <c r="H121" s="284">
        <f t="shared" si="25"/>
        <v>0</v>
      </c>
      <c r="I121" s="284">
        <f t="shared" si="25"/>
        <v>0</v>
      </c>
    </row>
    <row r="122" spans="1:12" ht="23.25" hidden="1" customHeight="1" x14ac:dyDescent="0.35">
      <c r="A122" s="282" t="s">
        <v>64</v>
      </c>
      <c r="B122" s="303" t="s">
        <v>366</v>
      </c>
      <c r="C122" s="284"/>
      <c r="D122" s="284"/>
      <c r="E122" s="284"/>
      <c r="F122" s="284">
        <f t="shared" si="25"/>
        <v>0</v>
      </c>
      <c r="G122" s="284">
        <f t="shared" si="25"/>
        <v>0</v>
      </c>
      <c r="H122" s="284">
        <f t="shared" si="25"/>
        <v>0</v>
      </c>
      <c r="I122" s="284">
        <f t="shared" si="25"/>
        <v>0</v>
      </c>
      <c r="L122" s="100"/>
    </row>
    <row r="123" spans="1:12" ht="21" hidden="1" customHeight="1" thickBot="1" x14ac:dyDescent="0.4">
      <c r="A123" s="282" t="s">
        <v>66</v>
      </c>
      <c r="B123" s="303" t="s">
        <v>367</v>
      </c>
      <c r="C123" s="284"/>
      <c r="D123" s="284"/>
      <c r="E123" s="284"/>
      <c r="F123" s="284">
        <f t="shared" si="25"/>
        <v>0</v>
      </c>
      <c r="G123" s="284">
        <f t="shared" si="25"/>
        <v>0</v>
      </c>
      <c r="H123" s="284">
        <f t="shared" si="25"/>
        <v>0</v>
      </c>
      <c r="I123" s="284">
        <f t="shared" si="25"/>
        <v>0</v>
      </c>
    </row>
    <row r="124" spans="1:12" ht="12" customHeight="1" x14ac:dyDescent="0.35">
      <c r="A124" s="276" t="s">
        <v>60</v>
      </c>
      <c r="B124" s="279" t="s">
        <v>610</v>
      </c>
      <c r="C124" s="280">
        <f>+C125+C126+C127+C128</f>
        <v>0</v>
      </c>
      <c r="D124" s="280"/>
      <c r="E124" s="280">
        <f>+E125+E126+E127+E128</f>
        <v>0</v>
      </c>
      <c r="F124" s="280">
        <f>+F125+F126+F127+F128</f>
        <v>0</v>
      </c>
      <c r="G124" s="280">
        <f>+G125+G126+G127+G128</f>
        <v>0</v>
      </c>
      <c r="H124" s="280">
        <f>+H125+H126+H127+H128</f>
        <v>0</v>
      </c>
      <c r="I124" s="280">
        <f>+I125+I126+I127+I128</f>
        <v>0</v>
      </c>
    </row>
    <row r="125" spans="1:12" s="286" customFormat="1" ht="12" hidden="1" customHeight="1" x14ac:dyDescent="0.35">
      <c r="A125" s="282" t="s">
        <v>84</v>
      </c>
      <c r="B125" s="303" t="s">
        <v>222</v>
      </c>
      <c r="C125" s="284"/>
      <c r="D125" s="284"/>
      <c r="E125" s="284"/>
      <c r="F125" s="284">
        <f t="shared" ref="F125:I127" si="26">+C125+D125+E125</f>
        <v>0</v>
      </c>
      <c r="G125" s="284">
        <f t="shared" si="26"/>
        <v>0</v>
      </c>
      <c r="H125" s="284">
        <f t="shared" si="26"/>
        <v>0</v>
      </c>
      <c r="I125" s="284">
        <f t="shared" si="26"/>
        <v>0</v>
      </c>
    </row>
    <row r="126" spans="1:12" s="286" customFormat="1" ht="12" hidden="1" customHeight="1" x14ac:dyDescent="0.35">
      <c r="A126" s="282" t="s">
        <v>86</v>
      </c>
      <c r="B126" s="303" t="s">
        <v>223</v>
      </c>
      <c r="C126" s="284"/>
      <c r="D126" s="284"/>
      <c r="E126" s="284"/>
      <c r="F126" s="284">
        <f t="shared" si="26"/>
        <v>0</v>
      </c>
      <c r="G126" s="284">
        <f t="shared" si="26"/>
        <v>0</v>
      </c>
      <c r="H126" s="284">
        <f t="shared" si="26"/>
        <v>0</v>
      </c>
      <c r="I126" s="284">
        <f t="shared" si="26"/>
        <v>0</v>
      </c>
    </row>
    <row r="127" spans="1:12" s="286" customFormat="1" ht="12" hidden="1" customHeight="1" x14ac:dyDescent="0.35">
      <c r="A127" s="282" t="s">
        <v>88</v>
      </c>
      <c r="B127" s="303" t="s">
        <v>224</v>
      </c>
      <c r="C127" s="284"/>
      <c r="D127" s="284"/>
      <c r="E127" s="284"/>
      <c r="F127" s="284">
        <f t="shared" si="26"/>
        <v>0</v>
      </c>
      <c r="G127" s="284">
        <f t="shared" si="26"/>
        <v>0</v>
      </c>
      <c r="H127" s="284">
        <f t="shared" si="26"/>
        <v>0</v>
      </c>
      <c r="I127" s="284">
        <f t="shared" si="26"/>
        <v>0</v>
      </c>
    </row>
    <row r="128" spans="1:12" s="286" customFormat="1" ht="12" hidden="1" customHeight="1" thickBot="1" x14ac:dyDescent="0.4">
      <c r="A128" s="282" t="s">
        <v>90</v>
      </c>
      <c r="B128" s="303" t="s">
        <v>225</v>
      </c>
      <c r="C128" s="284"/>
      <c r="D128" s="284"/>
      <c r="E128" s="284"/>
      <c r="F128" s="284">
        <f>+C128+D128+E128</f>
        <v>0</v>
      </c>
      <c r="G128" s="284">
        <f>+D128+E128+F128</f>
        <v>0</v>
      </c>
      <c r="H128" s="284">
        <f>+E128+F128+G128</f>
        <v>0</v>
      </c>
      <c r="I128" s="284">
        <f>+F128+G128+H128</f>
        <v>0</v>
      </c>
    </row>
    <row r="129" spans="1:9" s="286" customFormat="1" ht="12" customHeight="1" x14ac:dyDescent="0.35">
      <c r="A129" s="276" t="s">
        <v>82</v>
      </c>
      <c r="B129" s="279" t="s">
        <v>611</v>
      </c>
      <c r="C129" s="280">
        <f>+C130+C131+C132+C133</f>
        <v>0</v>
      </c>
      <c r="D129" s="280"/>
      <c r="E129" s="280">
        <f>+E130+E131+E132+E133</f>
        <v>0</v>
      </c>
      <c r="F129" s="280">
        <f>+F130+F131+F132+F133</f>
        <v>0</v>
      </c>
      <c r="G129" s="280">
        <f>+G130+G131+G132+G133</f>
        <v>0</v>
      </c>
      <c r="H129" s="280">
        <f>+H130+H131+H132+H133</f>
        <v>0</v>
      </c>
      <c r="I129" s="280">
        <f>+I130+I131+I132+I133</f>
        <v>0</v>
      </c>
    </row>
    <row r="130" spans="1:9" s="286" customFormat="1" ht="12" hidden="1" customHeight="1" x14ac:dyDescent="0.35">
      <c r="A130" s="282" t="s">
        <v>96</v>
      </c>
      <c r="B130" s="303" t="s">
        <v>228</v>
      </c>
      <c r="C130" s="284"/>
      <c r="D130" s="284"/>
      <c r="E130" s="284"/>
      <c r="F130" s="284">
        <f t="shared" ref="F130:I133" si="27">+C130+D130+E130</f>
        <v>0</v>
      </c>
      <c r="G130" s="284">
        <f t="shared" si="27"/>
        <v>0</v>
      </c>
      <c r="H130" s="284">
        <f t="shared" si="27"/>
        <v>0</v>
      </c>
      <c r="I130" s="284">
        <f t="shared" si="27"/>
        <v>0</v>
      </c>
    </row>
    <row r="131" spans="1:9" ht="12.75" hidden="1" customHeight="1" x14ac:dyDescent="0.35">
      <c r="A131" s="282" t="s">
        <v>98</v>
      </c>
      <c r="B131" s="303" t="s">
        <v>229</v>
      </c>
      <c r="C131" s="284"/>
      <c r="D131" s="284"/>
      <c r="E131" s="284"/>
      <c r="F131" s="284">
        <f t="shared" si="27"/>
        <v>0</v>
      </c>
      <c r="G131" s="284">
        <f t="shared" si="27"/>
        <v>0</v>
      </c>
      <c r="H131" s="284">
        <f t="shared" si="27"/>
        <v>0</v>
      </c>
      <c r="I131" s="284">
        <f t="shared" si="27"/>
        <v>0</v>
      </c>
    </row>
    <row r="132" spans="1:9" ht="12" hidden="1" customHeight="1" x14ac:dyDescent="0.35">
      <c r="A132" s="282" t="s">
        <v>100</v>
      </c>
      <c r="B132" s="303" t="s">
        <v>230</v>
      </c>
      <c r="C132" s="284"/>
      <c r="D132" s="284"/>
      <c r="E132" s="284"/>
      <c r="F132" s="284">
        <f t="shared" si="27"/>
        <v>0</v>
      </c>
      <c r="G132" s="284">
        <f t="shared" si="27"/>
        <v>0</v>
      </c>
      <c r="H132" s="284">
        <f t="shared" si="27"/>
        <v>0</v>
      </c>
      <c r="I132" s="284">
        <f t="shared" si="27"/>
        <v>0</v>
      </c>
    </row>
    <row r="133" spans="1:9" ht="15" hidden="1" customHeight="1" thickBot="1" x14ac:dyDescent="0.4">
      <c r="A133" s="282" t="s">
        <v>102</v>
      </c>
      <c r="B133" s="303" t="s">
        <v>231</v>
      </c>
      <c r="C133" s="284"/>
      <c r="D133" s="284"/>
      <c r="E133" s="284"/>
      <c r="F133" s="284">
        <f t="shared" si="27"/>
        <v>0</v>
      </c>
      <c r="G133" s="284">
        <f t="shared" si="27"/>
        <v>0</v>
      </c>
      <c r="H133" s="284">
        <f t="shared" si="27"/>
        <v>0</v>
      </c>
      <c r="I133" s="284">
        <f t="shared" si="27"/>
        <v>0</v>
      </c>
    </row>
    <row r="134" spans="1:9" x14ac:dyDescent="0.35">
      <c r="A134" s="276" t="s">
        <v>226</v>
      </c>
      <c r="B134" s="279" t="s">
        <v>612</v>
      </c>
      <c r="C134" s="305">
        <f>+C135+C136+C137+C138</f>
        <v>0</v>
      </c>
      <c r="D134" s="305"/>
      <c r="E134" s="305">
        <f>+E135+E136+E137+E138</f>
        <v>0</v>
      </c>
      <c r="F134" s="305">
        <f>+F135+F136+F137+F138</f>
        <v>0</v>
      </c>
      <c r="G134" s="305">
        <f>+G135+G136+G137+G138</f>
        <v>0</v>
      </c>
      <c r="H134" s="305">
        <f>+H135+H136+H137+H138</f>
        <v>0</v>
      </c>
      <c r="I134" s="305">
        <f>+I135+I136+I137+I138</f>
        <v>0</v>
      </c>
    </row>
    <row r="135" spans="1:9" ht="15" hidden="1" customHeight="1" x14ac:dyDescent="0.35">
      <c r="A135" s="282" t="s">
        <v>106</v>
      </c>
      <c r="B135" s="303" t="s">
        <v>368</v>
      </c>
      <c r="C135" s="284"/>
      <c r="D135" s="284"/>
      <c r="E135" s="284"/>
      <c r="F135" s="284">
        <f t="shared" ref="F135:I138" si="28">+C135+D135+E135</f>
        <v>0</v>
      </c>
      <c r="G135" s="284">
        <f t="shared" si="28"/>
        <v>0</v>
      </c>
      <c r="H135" s="284">
        <f t="shared" si="28"/>
        <v>0</v>
      </c>
      <c r="I135" s="284">
        <f t="shared" si="28"/>
        <v>0</v>
      </c>
    </row>
    <row r="136" spans="1:9" ht="14.25" hidden="1" customHeight="1" x14ac:dyDescent="0.35">
      <c r="A136" s="282" t="s">
        <v>108</v>
      </c>
      <c r="B136" s="303" t="s">
        <v>369</v>
      </c>
      <c r="C136" s="284"/>
      <c r="D136" s="284"/>
      <c r="E136" s="284"/>
      <c r="F136" s="284">
        <f t="shared" si="28"/>
        <v>0</v>
      </c>
      <c r="G136" s="284">
        <f t="shared" si="28"/>
        <v>0</v>
      </c>
      <c r="H136" s="284">
        <f t="shared" si="28"/>
        <v>0</v>
      </c>
      <c r="I136" s="284">
        <f t="shared" si="28"/>
        <v>0</v>
      </c>
    </row>
    <row r="137" spans="1:9" hidden="1" x14ac:dyDescent="0.35">
      <c r="A137" s="282" t="s">
        <v>110</v>
      </c>
      <c r="B137" s="303" t="s">
        <v>370</v>
      </c>
      <c r="C137" s="284"/>
      <c r="D137" s="284"/>
      <c r="E137" s="284"/>
      <c r="F137" s="284">
        <f t="shared" si="28"/>
        <v>0</v>
      </c>
      <c r="G137" s="284">
        <f t="shared" si="28"/>
        <v>0</v>
      </c>
      <c r="H137" s="284">
        <f t="shared" si="28"/>
        <v>0</v>
      </c>
      <c r="I137" s="284">
        <f t="shared" si="28"/>
        <v>0</v>
      </c>
    </row>
    <row r="138" spans="1:9" hidden="1" x14ac:dyDescent="0.35">
      <c r="A138" s="282" t="s">
        <v>112</v>
      </c>
      <c r="B138" s="303" t="s">
        <v>371</v>
      </c>
      <c r="C138" s="284"/>
      <c r="D138" s="284"/>
      <c r="E138" s="284"/>
      <c r="F138" s="284">
        <f t="shared" si="28"/>
        <v>0</v>
      </c>
      <c r="G138" s="284">
        <f t="shared" si="28"/>
        <v>0</v>
      </c>
      <c r="H138" s="284">
        <f t="shared" si="28"/>
        <v>0</v>
      </c>
      <c r="I138" s="284">
        <f t="shared" si="28"/>
        <v>0</v>
      </c>
    </row>
    <row r="139" spans="1:9" x14ac:dyDescent="0.35">
      <c r="A139" s="276" t="s">
        <v>104</v>
      </c>
      <c r="B139" s="279" t="s">
        <v>613</v>
      </c>
      <c r="C139" s="306">
        <f>+C120+C124+C129+C134</f>
        <v>0</v>
      </c>
      <c r="D139" s="306"/>
      <c r="E139" s="306">
        <f>+E120+E124+E129+E134</f>
        <v>0</v>
      </c>
      <c r="F139" s="306">
        <f>+F120+F124+F129+F134</f>
        <v>0</v>
      </c>
      <c r="G139" s="306">
        <f>+G120+G124+G129+G134</f>
        <v>0</v>
      </c>
      <c r="H139" s="306">
        <f>+H120+H124+H129+H134</f>
        <v>0</v>
      </c>
      <c r="I139" s="306">
        <f>+I120+I124+I129+I134</f>
        <v>0</v>
      </c>
    </row>
    <row r="140" spans="1:9" x14ac:dyDescent="0.35">
      <c r="A140" s="277" t="s">
        <v>114</v>
      </c>
      <c r="B140" s="289" t="s">
        <v>614</v>
      </c>
      <c r="C140" s="306">
        <f t="shared" ref="C140:H140" si="29">+C119+C139</f>
        <v>362164533</v>
      </c>
      <c r="D140" s="306">
        <f t="shared" si="29"/>
        <v>8999846</v>
      </c>
      <c r="E140" s="306">
        <f t="shared" si="29"/>
        <v>0</v>
      </c>
      <c r="F140" s="306">
        <f t="shared" si="29"/>
        <v>371164379</v>
      </c>
      <c r="G140" s="306">
        <f t="shared" si="29"/>
        <v>14576758</v>
      </c>
      <c r="H140" s="306">
        <f t="shared" si="29"/>
        <v>29153516</v>
      </c>
      <c r="I140" s="281">
        <f>+H140/G140</f>
        <v>2</v>
      </c>
    </row>
    <row r="142" spans="1:9" s="49" customFormat="1" ht="15" hidden="1" customHeight="1" thickBot="1" x14ac:dyDescent="0.4">
      <c r="A142" s="308" t="s">
        <v>531</v>
      </c>
      <c r="B142" s="309"/>
      <c r="C142" s="665">
        <v>26</v>
      </c>
      <c r="D142" s="666"/>
      <c r="E142" s="666"/>
      <c r="F142" s="667"/>
    </row>
    <row r="143" spans="1:9" s="49" customFormat="1" ht="14.25" hidden="1" customHeight="1" thickBot="1" x14ac:dyDescent="0.4">
      <c r="A143" s="308" t="s">
        <v>532</v>
      </c>
      <c r="B143" s="309"/>
      <c r="C143" s="654">
        <v>0</v>
      </c>
      <c r="D143" s="655"/>
      <c r="E143" s="655"/>
      <c r="F143" s="656"/>
    </row>
    <row r="144" spans="1:9" x14ac:dyDescent="0.35">
      <c r="F144" s="310">
        <f>+F79-F140</f>
        <v>0</v>
      </c>
    </row>
  </sheetData>
  <mergeCells count="22">
    <mergeCell ref="C143:F143"/>
    <mergeCell ref="B4:B5"/>
    <mergeCell ref="A7:I7"/>
    <mergeCell ref="G82:G83"/>
    <mergeCell ref="H82:H83"/>
    <mergeCell ref="I82:I83"/>
    <mergeCell ref="A85:I85"/>
    <mergeCell ref="G4:G5"/>
    <mergeCell ref="H4:H5"/>
    <mergeCell ref="I4:I5"/>
    <mergeCell ref="A82:A83"/>
    <mergeCell ref="B82:B83"/>
    <mergeCell ref="A4:A5"/>
    <mergeCell ref="F4:F5"/>
    <mergeCell ref="C142:F142"/>
    <mergeCell ref="A1:I1"/>
    <mergeCell ref="F2:I2"/>
    <mergeCell ref="F81:I81"/>
    <mergeCell ref="C4:E4"/>
    <mergeCell ref="C82:E82"/>
    <mergeCell ref="F82:F83"/>
    <mergeCell ref="B3:I3"/>
  </mergeCells>
  <printOptions horizontalCentered="1"/>
  <pageMargins left="0.43307086614173229" right="0.23622047244094491" top="0.54" bottom="0.46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L152"/>
  <sheetViews>
    <sheetView view="pageBreakPreview" topLeftCell="A30" zoomScale="60" zoomScaleNormal="100" workbookViewId="0">
      <selection sqref="A1:I1"/>
    </sheetView>
  </sheetViews>
  <sheetFormatPr defaultRowHeight="10.5" x14ac:dyDescent="0.35"/>
  <cols>
    <col min="1" max="1" width="8.54296875" style="299" customWidth="1"/>
    <col min="2" max="2" width="42.26953125" style="287" customWidth="1"/>
    <col min="3" max="3" width="10.26953125" style="300" customWidth="1"/>
    <col min="4" max="4" width="11.453125" style="300" customWidth="1"/>
    <col min="5" max="5" width="10.7265625" style="300" customWidth="1"/>
    <col min="6" max="6" width="12.54296875" style="300" customWidth="1"/>
    <col min="7" max="8" width="12.54296875" style="300" hidden="1" customWidth="1"/>
    <col min="9" max="9" width="11" style="300" hidden="1" customWidth="1"/>
    <col min="10" max="257" width="9.1796875" style="96"/>
    <col min="258" max="258" width="12.7265625" style="96" customWidth="1"/>
    <col min="259" max="259" width="50.81640625" style="96" customWidth="1"/>
    <col min="260" max="262" width="13.54296875" style="96" customWidth="1"/>
    <col min="263" max="513" width="9.1796875" style="96"/>
    <col min="514" max="514" width="12.7265625" style="96" customWidth="1"/>
    <col min="515" max="515" width="50.81640625" style="96" customWidth="1"/>
    <col min="516" max="518" width="13.54296875" style="96" customWidth="1"/>
    <col min="519" max="769" width="9.1796875" style="96"/>
    <col min="770" max="770" width="12.7265625" style="96" customWidth="1"/>
    <col min="771" max="771" width="50.81640625" style="96" customWidth="1"/>
    <col min="772" max="774" width="13.54296875" style="96" customWidth="1"/>
    <col min="775" max="1025" width="9.1796875" style="96"/>
    <col min="1026" max="1026" width="12.7265625" style="96" customWidth="1"/>
    <col min="1027" max="1027" width="50.81640625" style="96" customWidth="1"/>
    <col min="1028" max="1030" width="13.54296875" style="96" customWidth="1"/>
    <col min="1031" max="1281" width="9.1796875" style="96"/>
    <col min="1282" max="1282" width="12.7265625" style="96" customWidth="1"/>
    <col min="1283" max="1283" width="50.81640625" style="96" customWidth="1"/>
    <col min="1284" max="1286" width="13.54296875" style="96" customWidth="1"/>
    <col min="1287" max="1537" width="9.1796875" style="96"/>
    <col min="1538" max="1538" width="12.7265625" style="96" customWidth="1"/>
    <col min="1539" max="1539" width="50.81640625" style="96" customWidth="1"/>
    <col min="1540" max="1542" width="13.54296875" style="96" customWidth="1"/>
    <col min="1543" max="1793" width="9.1796875" style="96"/>
    <col min="1794" max="1794" width="12.7265625" style="96" customWidth="1"/>
    <col min="1795" max="1795" width="50.81640625" style="96" customWidth="1"/>
    <col min="1796" max="1798" width="13.54296875" style="96" customWidth="1"/>
    <col min="1799" max="2049" width="9.1796875" style="96"/>
    <col min="2050" max="2050" width="12.7265625" style="96" customWidth="1"/>
    <col min="2051" max="2051" width="50.81640625" style="96" customWidth="1"/>
    <col min="2052" max="2054" width="13.54296875" style="96" customWidth="1"/>
    <col min="2055" max="2305" width="9.1796875" style="96"/>
    <col min="2306" max="2306" width="12.7265625" style="96" customWidth="1"/>
    <col min="2307" max="2307" width="50.81640625" style="96" customWidth="1"/>
    <col min="2308" max="2310" width="13.54296875" style="96" customWidth="1"/>
    <col min="2311" max="2561" width="9.1796875" style="96"/>
    <col min="2562" max="2562" width="12.7265625" style="96" customWidth="1"/>
    <col min="2563" max="2563" width="50.81640625" style="96" customWidth="1"/>
    <col min="2564" max="2566" width="13.54296875" style="96" customWidth="1"/>
    <col min="2567" max="2817" width="9.1796875" style="96"/>
    <col min="2818" max="2818" width="12.7265625" style="96" customWidth="1"/>
    <col min="2819" max="2819" width="50.81640625" style="96" customWidth="1"/>
    <col min="2820" max="2822" width="13.54296875" style="96" customWidth="1"/>
    <col min="2823" max="3073" width="9.1796875" style="96"/>
    <col min="3074" max="3074" width="12.7265625" style="96" customWidth="1"/>
    <col min="3075" max="3075" width="50.81640625" style="96" customWidth="1"/>
    <col min="3076" max="3078" width="13.54296875" style="96" customWidth="1"/>
    <col min="3079" max="3329" width="9.1796875" style="96"/>
    <col min="3330" max="3330" width="12.7265625" style="96" customWidth="1"/>
    <col min="3331" max="3331" width="50.81640625" style="96" customWidth="1"/>
    <col min="3332" max="3334" width="13.54296875" style="96" customWidth="1"/>
    <col min="3335" max="3585" width="9.1796875" style="96"/>
    <col min="3586" max="3586" width="12.7265625" style="96" customWidth="1"/>
    <col min="3587" max="3587" width="50.81640625" style="96" customWidth="1"/>
    <col min="3588" max="3590" width="13.54296875" style="96" customWidth="1"/>
    <col min="3591" max="3841" width="9.1796875" style="96"/>
    <col min="3842" max="3842" width="12.7265625" style="96" customWidth="1"/>
    <col min="3843" max="3843" width="50.81640625" style="96" customWidth="1"/>
    <col min="3844" max="3846" width="13.54296875" style="96" customWidth="1"/>
    <col min="3847" max="4097" width="9.1796875" style="96"/>
    <col min="4098" max="4098" width="12.7265625" style="96" customWidth="1"/>
    <col min="4099" max="4099" width="50.81640625" style="96" customWidth="1"/>
    <col min="4100" max="4102" width="13.54296875" style="96" customWidth="1"/>
    <col min="4103" max="4353" width="9.1796875" style="96"/>
    <col min="4354" max="4354" width="12.7265625" style="96" customWidth="1"/>
    <col min="4355" max="4355" width="50.81640625" style="96" customWidth="1"/>
    <col min="4356" max="4358" width="13.54296875" style="96" customWidth="1"/>
    <col min="4359" max="4609" width="9.1796875" style="96"/>
    <col min="4610" max="4610" width="12.7265625" style="96" customWidth="1"/>
    <col min="4611" max="4611" width="50.81640625" style="96" customWidth="1"/>
    <col min="4612" max="4614" width="13.54296875" style="96" customWidth="1"/>
    <col min="4615" max="4865" width="9.1796875" style="96"/>
    <col min="4866" max="4866" width="12.7265625" style="96" customWidth="1"/>
    <col min="4867" max="4867" width="50.81640625" style="96" customWidth="1"/>
    <col min="4868" max="4870" width="13.54296875" style="96" customWidth="1"/>
    <col min="4871" max="5121" width="9.1796875" style="96"/>
    <col min="5122" max="5122" width="12.7265625" style="96" customWidth="1"/>
    <col min="5123" max="5123" width="50.81640625" style="96" customWidth="1"/>
    <col min="5124" max="5126" width="13.54296875" style="96" customWidth="1"/>
    <col min="5127" max="5377" width="9.1796875" style="96"/>
    <col min="5378" max="5378" width="12.7265625" style="96" customWidth="1"/>
    <col min="5379" max="5379" width="50.81640625" style="96" customWidth="1"/>
    <col min="5380" max="5382" width="13.54296875" style="96" customWidth="1"/>
    <col min="5383" max="5633" width="9.1796875" style="96"/>
    <col min="5634" max="5634" width="12.7265625" style="96" customWidth="1"/>
    <col min="5635" max="5635" width="50.81640625" style="96" customWidth="1"/>
    <col min="5636" max="5638" width="13.54296875" style="96" customWidth="1"/>
    <col min="5639" max="5889" width="9.1796875" style="96"/>
    <col min="5890" max="5890" width="12.7265625" style="96" customWidth="1"/>
    <col min="5891" max="5891" width="50.81640625" style="96" customWidth="1"/>
    <col min="5892" max="5894" width="13.54296875" style="96" customWidth="1"/>
    <col min="5895" max="6145" width="9.1796875" style="96"/>
    <col min="6146" max="6146" width="12.7265625" style="96" customWidth="1"/>
    <col min="6147" max="6147" width="50.81640625" style="96" customWidth="1"/>
    <col min="6148" max="6150" width="13.54296875" style="96" customWidth="1"/>
    <col min="6151" max="6401" width="9.1796875" style="96"/>
    <col min="6402" max="6402" width="12.7265625" style="96" customWidth="1"/>
    <col min="6403" max="6403" width="50.81640625" style="96" customWidth="1"/>
    <col min="6404" max="6406" width="13.54296875" style="96" customWidth="1"/>
    <col min="6407" max="6657" width="9.1796875" style="96"/>
    <col min="6658" max="6658" width="12.7265625" style="96" customWidth="1"/>
    <col min="6659" max="6659" width="50.81640625" style="96" customWidth="1"/>
    <col min="6660" max="6662" width="13.54296875" style="96" customWidth="1"/>
    <col min="6663" max="6913" width="9.1796875" style="96"/>
    <col min="6914" max="6914" width="12.7265625" style="96" customWidth="1"/>
    <col min="6915" max="6915" width="50.81640625" style="96" customWidth="1"/>
    <col min="6916" max="6918" width="13.54296875" style="96" customWidth="1"/>
    <col min="6919" max="7169" width="9.1796875" style="96"/>
    <col min="7170" max="7170" width="12.7265625" style="96" customWidth="1"/>
    <col min="7171" max="7171" width="50.81640625" style="96" customWidth="1"/>
    <col min="7172" max="7174" width="13.54296875" style="96" customWidth="1"/>
    <col min="7175" max="7425" width="9.1796875" style="96"/>
    <col min="7426" max="7426" width="12.7265625" style="96" customWidth="1"/>
    <col min="7427" max="7427" width="50.81640625" style="96" customWidth="1"/>
    <col min="7428" max="7430" width="13.54296875" style="96" customWidth="1"/>
    <col min="7431" max="7681" width="9.1796875" style="96"/>
    <col min="7682" max="7682" width="12.7265625" style="96" customWidth="1"/>
    <col min="7683" max="7683" width="50.81640625" style="96" customWidth="1"/>
    <col min="7684" max="7686" width="13.54296875" style="96" customWidth="1"/>
    <col min="7687" max="7937" width="9.1796875" style="96"/>
    <col min="7938" max="7938" width="12.7265625" style="96" customWidth="1"/>
    <col min="7939" max="7939" width="50.81640625" style="96" customWidth="1"/>
    <col min="7940" max="7942" width="13.54296875" style="96" customWidth="1"/>
    <col min="7943" max="8193" width="9.1796875" style="96"/>
    <col min="8194" max="8194" width="12.7265625" style="96" customWidth="1"/>
    <col min="8195" max="8195" width="50.81640625" style="96" customWidth="1"/>
    <col min="8196" max="8198" width="13.54296875" style="96" customWidth="1"/>
    <col min="8199" max="8449" width="9.1796875" style="96"/>
    <col min="8450" max="8450" width="12.7265625" style="96" customWidth="1"/>
    <col min="8451" max="8451" width="50.81640625" style="96" customWidth="1"/>
    <col min="8452" max="8454" width="13.54296875" style="96" customWidth="1"/>
    <col min="8455" max="8705" width="9.1796875" style="96"/>
    <col min="8706" max="8706" width="12.7265625" style="96" customWidth="1"/>
    <col min="8707" max="8707" width="50.81640625" style="96" customWidth="1"/>
    <col min="8708" max="8710" width="13.54296875" style="96" customWidth="1"/>
    <col min="8711" max="8961" width="9.1796875" style="96"/>
    <col min="8962" max="8962" width="12.7265625" style="96" customWidth="1"/>
    <col min="8963" max="8963" width="50.81640625" style="96" customWidth="1"/>
    <col min="8964" max="8966" width="13.54296875" style="96" customWidth="1"/>
    <col min="8967" max="9217" width="9.1796875" style="96"/>
    <col min="9218" max="9218" width="12.7265625" style="96" customWidth="1"/>
    <col min="9219" max="9219" width="50.81640625" style="96" customWidth="1"/>
    <col min="9220" max="9222" width="13.54296875" style="96" customWidth="1"/>
    <col min="9223" max="9473" width="9.1796875" style="96"/>
    <col min="9474" max="9474" width="12.7265625" style="96" customWidth="1"/>
    <col min="9475" max="9475" width="50.81640625" style="96" customWidth="1"/>
    <col min="9476" max="9478" width="13.54296875" style="96" customWidth="1"/>
    <col min="9479" max="9729" width="9.1796875" style="96"/>
    <col min="9730" max="9730" width="12.7265625" style="96" customWidth="1"/>
    <col min="9731" max="9731" width="50.81640625" style="96" customWidth="1"/>
    <col min="9732" max="9734" width="13.54296875" style="96" customWidth="1"/>
    <col min="9735" max="9985" width="9.1796875" style="96"/>
    <col min="9986" max="9986" width="12.7265625" style="96" customWidth="1"/>
    <col min="9987" max="9987" width="50.81640625" style="96" customWidth="1"/>
    <col min="9988" max="9990" width="13.54296875" style="96" customWidth="1"/>
    <col min="9991" max="10241" width="9.1796875" style="96"/>
    <col min="10242" max="10242" width="12.7265625" style="96" customWidth="1"/>
    <col min="10243" max="10243" width="50.81640625" style="96" customWidth="1"/>
    <col min="10244" max="10246" width="13.54296875" style="96" customWidth="1"/>
    <col min="10247" max="10497" width="9.1796875" style="96"/>
    <col min="10498" max="10498" width="12.7265625" style="96" customWidth="1"/>
    <col min="10499" max="10499" width="50.81640625" style="96" customWidth="1"/>
    <col min="10500" max="10502" width="13.54296875" style="96" customWidth="1"/>
    <col min="10503" max="10753" width="9.1796875" style="96"/>
    <col min="10754" max="10754" width="12.7265625" style="96" customWidth="1"/>
    <col min="10755" max="10755" width="50.81640625" style="96" customWidth="1"/>
    <col min="10756" max="10758" width="13.54296875" style="96" customWidth="1"/>
    <col min="10759" max="11009" width="9.1796875" style="96"/>
    <col min="11010" max="11010" width="12.7265625" style="96" customWidth="1"/>
    <col min="11011" max="11011" width="50.81640625" style="96" customWidth="1"/>
    <col min="11012" max="11014" width="13.54296875" style="96" customWidth="1"/>
    <col min="11015" max="11265" width="9.1796875" style="96"/>
    <col min="11266" max="11266" width="12.7265625" style="96" customWidth="1"/>
    <col min="11267" max="11267" width="50.81640625" style="96" customWidth="1"/>
    <col min="11268" max="11270" width="13.54296875" style="96" customWidth="1"/>
    <col min="11271" max="11521" width="9.1796875" style="96"/>
    <col min="11522" max="11522" width="12.7265625" style="96" customWidth="1"/>
    <col min="11523" max="11523" width="50.81640625" style="96" customWidth="1"/>
    <col min="11524" max="11526" width="13.54296875" style="96" customWidth="1"/>
    <col min="11527" max="11777" width="9.1796875" style="96"/>
    <col min="11778" max="11778" width="12.7265625" style="96" customWidth="1"/>
    <col min="11779" max="11779" width="50.81640625" style="96" customWidth="1"/>
    <col min="11780" max="11782" width="13.54296875" style="96" customWidth="1"/>
    <col min="11783" max="12033" width="9.1796875" style="96"/>
    <col min="12034" max="12034" width="12.7265625" style="96" customWidth="1"/>
    <col min="12035" max="12035" width="50.81640625" style="96" customWidth="1"/>
    <col min="12036" max="12038" width="13.54296875" style="96" customWidth="1"/>
    <col min="12039" max="12289" width="9.1796875" style="96"/>
    <col min="12290" max="12290" width="12.7265625" style="96" customWidth="1"/>
    <col min="12291" max="12291" width="50.81640625" style="96" customWidth="1"/>
    <col min="12292" max="12294" width="13.54296875" style="96" customWidth="1"/>
    <col min="12295" max="12545" width="9.1796875" style="96"/>
    <col min="12546" max="12546" width="12.7265625" style="96" customWidth="1"/>
    <col min="12547" max="12547" width="50.81640625" style="96" customWidth="1"/>
    <col min="12548" max="12550" width="13.54296875" style="96" customWidth="1"/>
    <col min="12551" max="12801" width="9.1796875" style="96"/>
    <col min="12802" max="12802" width="12.7265625" style="96" customWidth="1"/>
    <col min="12803" max="12803" width="50.81640625" style="96" customWidth="1"/>
    <col min="12804" max="12806" width="13.54296875" style="96" customWidth="1"/>
    <col min="12807" max="13057" width="9.1796875" style="96"/>
    <col min="13058" max="13058" width="12.7265625" style="96" customWidth="1"/>
    <col min="13059" max="13059" width="50.81640625" style="96" customWidth="1"/>
    <col min="13060" max="13062" width="13.54296875" style="96" customWidth="1"/>
    <col min="13063" max="13313" width="9.1796875" style="96"/>
    <col min="13314" max="13314" width="12.7265625" style="96" customWidth="1"/>
    <col min="13315" max="13315" width="50.81640625" style="96" customWidth="1"/>
    <col min="13316" max="13318" width="13.54296875" style="96" customWidth="1"/>
    <col min="13319" max="13569" width="9.1796875" style="96"/>
    <col min="13570" max="13570" width="12.7265625" style="96" customWidth="1"/>
    <col min="13571" max="13571" width="50.81640625" style="96" customWidth="1"/>
    <col min="13572" max="13574" width="13.54296875" style="96" customWidth="1"/>
    <col min="13575" max="13825" width="9.1796875" style="96"/>
    <col min="13826" max="13826" width="12.7265625" style="96" customWidth="1"/>
    <col min="13827" max="13827" width="50.81640625" style="96" customWidth="1"/>
    <col min="13828" max="13830" width="13.54296875" style="96" customWidth="1"/>
    <col min="13831" max="14081" width="9.1796875" style="96"/>
    <col min="14082" max="14082" width="12.7265625" style="96" customWidth="1"/>
    <col min="14083" max="14083" width="50.81640625" style="96" customWidth="1"/>
    <col min="14084" max="14086" width="13.54296875" style="96" customWidth="1"/>
    <col min="14087" max="14337" width="9.1796875" style="96"/>
    <col min="14338" max="14338" width="12.7265625" style="96" customWidth="1"/>
    <col min="14339" max="14339" width="50.81640625" style="96" customWidth="1"/>
    <col min="14340" max="14342" width="13.54296875" style="96" customWidth="1"/>
    <col min="14343" max="14593" width="9.1796875" style="96"/>
    <col min="14594" max="14594" width="12.7265625" style="96" customWidth="1"/>
    <col min="14595" max="14595" width="50.81640625" style="96" customWidth="1"/>
    <col min="14596" max="14598" width="13.54296875" style="96" customWidth="1"/>
    <col min="14599" max="14849" width="9.1796875" style="96"/>
    <col min="14850" max="14850" width="12.7265625" style="96" customWidth="1"/>
    <col min="14851" max="14851" width="50.81640625" style="96" customWidth="1"/>
    <col min="14852" max="14854" width="13.54296875" style="96" customWidth="1"/>
    <col min="14855" max="15105" width="9.1796875" style="96"/>
    <col min="15106" max="15106" width="12.7265625" style="96" customWidth="1"/>
    <col min="15107" max="15107" width="50.81640625" style="96" customWidth="1"/>
    <col min="15108" max="15110" width="13.54296875" style="96" customWidth="1"/>
    <col min="15111" max="15361" width="9.1796875" style="96"/>
    <col min="15362" max="15362" width="12.7265625" style="96" customWidth="1"/>
    <col min="15363" max="15363" width="50.81640625" style="96" customWidth="1"/>
    <col min="15364" max="15366" width="13.54296875" style="96" customWidth="1"/>
    <col min="15367" max="15617" width="9.1796875" style="96"/>
    <col min="15618" max="15618" width="12.7265625" style="96" customWidth="1"/>
    <col min="15619" max="15619" width="50.81640625" style="96" customWidth="1"/>
    <col min="15620" max="15622" width="13.54296875" style="96" customWidth="1"/>
    <col min="15623" max="15873" width="9.1796875" style="96"/>
    <col min="15874" max="15874" width="12.7265625" style="96" customWidth="1"/>
    <col min="15875" max="15875" width="50.81640625" style="96" customWidth="1"/>
    <col min="15876" max="15878" width="13.54296875" style="96" customWidth="1"/>
    <col min="15879" max="16129" width="9.1796875" style="96"/>
    <col min="16130" max="16130" width="12.7265625" style="96" customWidth="1"/>
    <col min="16131" max="16131" width="50.81640625" style="96" customWidth="1"/>
    <col min="16132" max="16134" width="13.54296875" style="96" customWidth="1"/>
    <col min="16135" max="16384" width="9.1796875" style="96"/>
  </cols>
  <sheetData>
    <row r="1" spans="1:10" ht="14.25" customHeight="1" x14ac:dyDescent="0.35">
      <c r="A1" s="670" t="s">
        <v>916</v>
      </c>
      <c r="B1" s="670"/>
      <c r="C1" s="670"/>
      <c r="D1" s="670"/>
      <c r="E1" s="670"/>
      <c r="F1" s="670"/>
      <c r="G1" s="670"/>
      <c r="H1" s="670"/>
      <c r="I1" s="670"/>
    </row>
    <row r="2" spans="1:10" s="270" customFormat="1" ht="16.5" customHeight="1" x14ac:dyDescent="0.25">
      <c r="C2" s="271"/>
      <c r="D2" s="271"/>
      <c r="E2" s="271"/>
      <c r="F2" s="671" t="s">
        <v>652</v>
      </c>
      <c r="G2" s="671"/>
      <c r="H2" s="671"/>
      <c r="I2" s="671"/>
    </row>
    <row r="3" spans="1:10" s="273" customFormat="1" ht="15.75" customHeight="1" x14ac:dyDescent="0.35">
      <c r="A3" s="277"/>
      <c r="B3" s="677" t="s">
        <v>779</v>
      </c>
      <c r="C3" s="677"/>
      <c r="D3" s="677"/>
      <c r="E3" s="677"/>
      <c r="F3" s="677"/>
      <c r="G3" s="677"/>
      <c r="H3" s="677"/>
      <c r="I3" s="677"/>
    </row>
    <row r="4" spans="1:10" s="273" customFormat="1" ht="19.5" customHeight="1" x14ac:dyDescent="0.35">
      <c r="A4" s="277"/>
      <c r="B4" s="677" t="s">
        <v>354</v>
      </c>
      <c r="C4" s="677"/>
      <c r="D4" s="677"/>
      <c r="E4" s="677"/>
      <c r="F4" s="677" t="s">
        <v>355</v>
      </c>
      <c r="G4" s="677"/>
      <c r="H4" s="677"/>
      <c r="I4" s="677"/>
      <c r="J4" s="553"/>
    </row>
    <row r="5" spans="1:10" ht="17.25" customHeight="1" x14ac:dyDescent="0.35">
      <c r="A5" s="657" t="s">
        <v>356</v>
      </c>
      <c r="B5" s="657" t="s">
        <v>357</v>
      </c>
      <c r="C5" s="647" t="s">
        <v>843</v>
      </c>
      <c r="D5" s="647"/>
      <c r="E5" s="647"/>
      <c r="F5" s="647"/>
      <c r="G5" s="647" t="s">
        <v>557</v>
      </c>
      <c r="H5" s="647" t="s">
        <v>558</v>
      </c>
      <c r="I5" s="664" t="s">
        <v>559</v>
      </c>
    </row>
    <row r="6" spans="1:10" ht="21" x14ac:dyDescent="0.35">
      <c r="A6" s="657"/>
      <c r="B6" s="657"/>
      <c r="C6" s="276" t="s">
        <v>241</v>
      </c>
      <c r="D6" s="276" t="s">
        <v>242</v>
      </c>
      <c r="E6" s="276" t="s">
        <v>243</v>
      </c>
      <c r="F6" s="276" t="s">
        <v>244</v>
      </c>
      <c r="G6" s="647"/>
      <c r="H6" s="647"/>
      <c r="I6" s="647"/>
    </row>
    <row r="7" spans="1:10" s="278" customFormat="1" ht="13" customHeight="1" x14ac:dyDescent="0.35">
      <c r="A7" s="277">
        <v>1</v>
      </c>
      <c r="B7" s="277">
        <v>2</v>
      </c>
      <c r="C7" s="277">
        <v>3</v>
      </c>
      <c r="D7" s="277">
        <v>4</v>
      </c>
      <c r="E7" s="277">
        <v>5</v>
      </c>
      <c r="F7" s="277">
        <v>6</v>
      </c>
      <c r="G7" s="277">
        <v>4</v>
      </c>
      <c r="H7" s="277">
        <v>5</v>
      </c>
      <c r="I7" s="277">
        <v>6</v>
      </c>
    </row>
    <row r="8" spans="1:10" s="278" customFormat="1" ht="16" customHeight="1" x14ac:dyDescent="0.35">
      <c r="A8" s="657" t="s">
        <v>245</v>
      </c>
      <c r="B8" s="657"/>
      <c r="C8" s="657"/>
      <c r="D8" s="657"/>
      <c r="E8" s="657"/>
      <c r="F8" s="657"/>
      <c r="G8" s="657"/>
      <c r="H8" s="657"/>
      <c r="I8" s="657"/>
    </row>
    <row r="9" spans="1:10" s="278" customFormat="1" ht="13.5" customHeight="1" x14ac:dyDescent="0.35">
      <c r="A9" s="276" t="s">
        <v>4</v>
      </c>
      <c r="B9" s="279" t="s">
        <v>622</v>
      </c>
      <c r="C9" s="280">
        <f>+C10+C11+C12+C13+C14+C15</f>
        <v>0</v>
      </c>
      <c r="D9" s="280"/>
      <c r="E9" s="280">
        <f>+E10+E11+E12+E13+E14+E15</f>
        <v>0</v>
      </c>
      <c r="F9" s="280">
        <f>+F10+F11+F12+F13+F14+F15</f>
        <v>0</v>
      </c>
      <c r="G9" s="280">
        <f>+G10+G11+G12+G13+G14+G15</f>
        <v>0</v>
      </c>
      <c r="H9" s="280">
        <f>+H10+H11+H12+H13+H14+H15</f>
        <v>0</v>
      </c>
      <c r="I9" s="280">
        <f>+I10+I11+I12+I13+I14+I15</f>
        <v>0</v>
      </c>
    </row>
    <row r="10" spans="1:10" s="286" customFormat="1" ht="12" hidden="1" customHeight="1" x14ac:dyDescent="0.35">
      <c r="A10" s="282" t="s">
        <v>6</v>
      </c>
      <c r="B10" s="283" t="s">
        <v>7</v>
      </c>
      <c r="C10" s="284"/>
      <c r="D10" s="284"/>
      <c r="E10" s="284"/>
      <c r="F10" s="284">
        <f>+C10+D10+E10</f>
        <v>0</v>
      </c>
      <c r="G10" s="284"/>
      <c r="H10" s="284"/>
      <c r="I10" s="285"/>
    </row>
    <row r="11" spans="1:10" s="287" customFormat="1" ht="12" hidden="1" customHeight="1" x14ac:dyDescent="0.35">
      <c r="A11" s="282" t="s">
        <v>8</v>
      </c>
      <c r="B11" s="283" t="s">
        <v>9</v>
      </c>
      <c r="C11" s="284"/>
      <c r="D11" s="284"/>
      <c r="E11" s="284"/>
      <c r="F11" s="284">
        <f t="shared" ref="F11:H15" si="0">+C11+D11+E11</f>
        <v>0</v>
      </c>
      <c r="G11" s="284"/>
      <c r="H11" s="284"/>
      <c r="I11" s="285"/>
    </row>
    <row r="12" spans="1:10" s="287" customFormat="1" ht="12" hidden="1" customHeight="1" x14ac:dyDescent="0.35">
      <c r="A12" s="282" t="s">
        <v>10</v>
      </c>
      <c r="B12" s="283" t="s">
        <v>11</v>
      </c>
      <c r="C12" s="284"/>
      <c r="D12" s="284"/>
      <c r="E12" s="284"/>
      <c r="F12" s="284">
        <f t="shared" si="0"/>
        <v>0</v>
      </c>
      <c r="G12" s="284"/>
      <c r="H12" s="284"/>
      <c r="I12" s="285"/>
    </row>
    <row r="13" spans="1:10" s="287" customFormat="1" ht="12" hidden="1" customHeight="1" x14ac:dyDescent="0.35">
      <c r="A13" s="282" t="s">
        <v>12</v>
      </c>
      <c r="B13" s="283" t="s">
        <v>13</v>
      </c>
      <c r="C13" s="284"/>
      <c r="D13" s="284"/>
      <c r="E13" s="284"/>
      <c r="F13" s="284">
        <f t="shared" si="0"/>
        <v>0</v>
      </c>
      <c r="G13" s="284"/>
      <c r="H13" s="284"/>
      <c r="I13" s="285"/>
    </row>
    <row r="14" spans="1:10" s="287" customFormat="1" ht="12" hidden="1" customHeight="1" x14ac:dyDescent="0.35">
      <c r="A14" s="282" t="s">
        <v>14</v>
      </c>
      <c r="B14" s="283" t="s">
        <v>15</v>
      </c>
      <c r="C14" s="288"/>
      <c r="D14" s="288"/>
      <c r="E14" s="288"/>
      <c r="F14" s="284">
        <f t="shared" si="0"/>
        <v>0</v>
      </c>
      <c r="G14" s="284"/>
      <c r="H14" s="284"/>
      <c r="I14" s="285"/>
    </row>
    <row r="15" spans="1:10" s="286" customFormat="1" ht="12" hidden="1" customHeight="1" thickBot="1" x14ac:dyDescent="0.4">
      <c r="A15" s="282" t="s">
        <v>16</v>
      </c>
      <c r="B15" s="283" t="s">
        <v>17</v>
      </c>
      <c r="C15" s="288"/>
      <c r="D15" s="288"/>
      <c r="E15" s="288"/>
      <c r="F15" s="284">
        <f t="shared" si="0"/>
        <v>0</v>
      </c>
      <c r="G15" s="284">
        <f t="shared" si="0"/>
        <v>0</v>
      </c>
      <c r="H15" s="284">
        <f t="shared" si="0"/>
        <v>0</v>
      </c>
      <c r="I15" s="285"/>
    </row>
    <row r="16" spans="1:10" s="286" customFormat="1" ht="14.25" customHeight="1" x14ac:dyDescent="0.35">
      <c r="A16" s="276" t="s">
        <v>18</v>
      </c>
      <c r="B16" s="289" t="s">
        <v>250</v>
      </c>
      <c r="C16" s="280">
        <f>+C17+C18+C19+C20+C21</f>
        <v>0</v>
      </c>
      <c r="D16" s="280"/>
      <c r="E16" s="280"/>
      <c r="F16" s="280">
        <f>+F17+F18+F19+F20+F21</f>
        <v>0</v>
      </c>
      <c r="G16" s="280">
        <f>+G17+G18+G19+G20+G21</f>
        <v>0</v>
      </c>
      <c r="H16" s="280">
        <f>+H17+H18+H19+H20+H21</f>
        <v>0</v>
      </c>
      <c r="I16" s="281"/>
    </row>
    <row r="17" spans="1:9" s="286" customFormat="1" ht="12" hidden="1" customHeight="1" x14ac:dyDescent="0.35">
      <c r="A17" s="282" t="s">
        <v>20</v>
      </c>
      <c r="B17" s="283" t="s">
        <v>21</v>
      </c>
      <c r="C17" s="284"/>
      <c r="D17" s="284"/>
      <c r="E17" s="284"/>
      <c r="F17" s="284">
        <f t="shared" ref="F17:H22" si="1">+C17+D17+E17</f>
        <v>0</v>
      </c>
      <c r="G17" s="284">
        <f t="shared" si="1"/>
        <v>0</v>
      </c>
      <c r="H17" s="284">
        <f t="shared" si="1"/>
        <v>0</v>
      </c>
      <c r="I17" s="285"/>
    </row>
    <row r="18" spans="1:9" s="286" customFormat="1" ht="12" hidden="1" customHeight="1" x14ac:dyDescent="0.35">
      <c r="A18" s="282" t="s">
        <v>22</v>
      </c>
      <c r="B18" s="283" t="s">
        <v>23</v>
      </c>
      <c r="C18" s="284"/>
      <c r="D18" s="284"/>
      <c r="E18" s="284"/>
      <c r="F18" s="284">
        <f t="shared" si="1"/>
        <v>0</v>
      </c>
      <c r="G18" s="284">
        <f t="shared" si="1"/>
        <v>0</v>
      </c>
      <c r="H18" s="284">
        <f t="shared" si="1"/>
        <v>0</v>
      </c>
      <c r="I18" s="285"/>
    </row>
    <row r="19" spans="1:9" s="286" customFormat="1" ht="12" hidden="1" customHeight="1" x14ac:dyDescent="0.35">
      <c r="A19" s="282" t="s">
        <v>24</v>
      </c>
      <c r="B19" s="283" t="s">
        <v>358</v>
      </c>
      <c r="C19" s="284"/>
      <c r="D19" s="284"/>
      <c r="E19" s="284"/>
      <c r="F19" s="284">
        <f t="shared" si="1"/>
        <v>0</v>
      </c>
      <c r="G19" s="284">
        <f t="shared" si="1"/>
        <v>0</v>
      </c>
      <c r="H19" s="284">
        <f t="shared" si="1"/>
        <v>0</v>
      </c>
      <c r="I19" s="285"/>
    </row>
    <row r="20" spans="1:9" s="286" customFormat="1" ht="12" hidden="1" customHeight="1" x14ac:dyDescent="0.35">
      <c r="A20" s="282" t="s">
        <v>26</v>
      </c>
      <c r="B20" s="283" t="s">
        <v>359</v>
      </c>
      <c r="C20" s="284"/>
      <c r="D20" s="284"/>
      <c r="E20" s="284"/>
      <c r="F20" s="284">
        <f t="shared" si="1"/>
        <v>0</v>
      </c>
      <c r="G20" s="284">
        <f t="shared" si="1"/>
        <v>0</v>
      </c>
      <c r="H20" s="284">
        <f t="shared" si="1"/>
        <v>0</v>
      </c>
      <c r="I20" s="285"/>
    </row>
    <row r="21" spans="1:9" s="286" customFormat="1" ht="12" hidden="1" customHeight="1" x14ac:dyDescent="0.35">
      <c r="A21" s="282" t="s">
        <v>28</v>
      </c>
      <c r="B21" s="283" t="s">
        <v>29</v>
      </c>
      <c r="C21" s="284"/>
      <c r="D21" s="284"/>
      <c r="E21" s="284">
        <f>+F149-F88</f>
        <v>0</v>
      </c>
      <c r="F21" s="284"/>
      <c r="G21" s="284"/>
      <c r="H21" s="284"/>
      <c r="I21" s="285" t="e">
        <f>+H21/G21</f>
        <v>#DIV/0!</v>
      </c>
    </row>
    <row r="22" spans="1:9" s="287" customFormat="1" ht="12" hidden="1" customHeight="1" x14ac:dyDescent="0.35">
      <c r="A22" s="282" t="s">
        <v>30</v>
      </c>
      <c r="B22" s="283" t="s">
        <v>31</v>
      </c>
      <c r="C22" s="284"/>
      <c r="D22" s="284"/>
      <c r="E22" s="284"/>
      <c r="F22" s="284">
        <f t="shared" si="1"/>
        <v>0</v>
      </c>
      <c r="G22" s="284">
        <f t="shared" si="1"/>
        <v>0</v>
      </c>
      <c r="H22" s="284">
        <f t="shared" si="1"/>
        <v>0</v>
      </c>
      <c r="I22" s="285"/>
    </row>
    <row r="23" spans="1:9" s="287" customFormat="1" ht="12.75" customHeight="1" x14ac:dyDescent="0.35">
      <c r="A23" s="276" t="s">
        <v>32</v>
      </c>
      <c r="B23" s="279" t="s">
        <v>636</v>
      </c>
      <c r="C23" s="280">
        <f>+C24+C25+C26+C27+C28</f>
        <v>0</v>
      </c>
      <c r="D23" s="280"/>
      <c r="E23" s="280">
        <f>+E24+E25+E26+E27+E28</f>
        <v>0</v>
      </c>
      <c r="F23" s="280">
        <f>+F24+F25+F26+F27+F28</f>
        <v>0</v>
      </c>
      <c r="G23" s="280">
        <f>+G24+G25+G26+G27+G28</f>
        <v>0</v>
      </c>
      <c r="H23" s="280">
        <f>+H24+H25+H26+H27+H28</f>
        <v>0</v>
      </c>
      <c r="I23" s="281"/>
    </row>
    <row r="24" spans="1:9" s="287" customFormat="1" ht="12" hidden="1" customHeight="1" x14ac:dyDescent="0.35">
      <c r="A24" s="282" t="s">
        <v>34</v>
      </c>
      <c r="B24" s="283" t="s">
        <v>35</v>
      </c>
      <c r="C24" s="284"/>
      <c r="D24" s="284"/>
      <c r="E24" s="284"/>
      <c r="F24" s="284">
        <f t="shared" ref="F24:H29" si="2">+C24+D24+E24</f>
        <v>0</v>
      </c>
      <c r="G24" s="284">
        <f t="shared" si="2"/>
        <v>0</v>
      </c>
      <c r="H24" s="284">
        <f t="shared" si="2"/>
        <v>0</v>
      </c>
      <c r="I24" s="285"/>
    </row>
    <row r="25" spans="1:9" s="286" customFormat="1" ht="12" hidden="1" customHeight="1" x14ac:dyDescent="0.35">
      <c r="A25" s="282" t="s">
        <v>36</v>
      </c>
      <c r="B25" s="283" t="s">
        <v>37</v>
      </c>
      <c r="C25" s="284"/>
      <c r="D25" s="284"/>
      <c r="E25" s="284"/>
      <c r="F25" s="284">
        <f t="shared" si="2"/>
        <v>0</v>
      </c>
      <c r="G25" s="284">
        <f t="shared" si="2"/>
        <v>0</v>
      </c>
      <c r="H25" s="284">
        <f t="shared" si="2"/>
        <v>0</v>
      </c>
      <c r="I25" s="285"/>
    </row>
    <row r="26" spans="1:9" s="286" customFormat="1" ht="19.5" hidden="1" customHeight="1" x14ac:dyDescent="0.35">
      <c r="A26" s="282" t="s">
        <v>38</v>
      </c>
      <c r="B26" s="283" t="s">
        <v>360</v>
      </c>
      <c r="C26" s="284"/>
      <c r="D26" s="284"/>
      <c r="E26" s="284"/>
      <c r="F26" s="284">
        <f t="shared" si="2"/>
        <v>0</v>
      </c>
      <c r="G26" s="284">
        <f t="shared" si="2"/>
        <v>0</v>
      </c>
      <c r="H26" s="284">
        <f t="shared" si="2"/>
        <v>0</v>
      </c>
      <c r="I26" s="285"/>
    </row>
    <row r="27" spans="1:9" s="286" customFormat="1" ht="20.25" hidden="1" customHeight="1" x14ac:dyDescent="0.35">
      <c r="A27" s="282" t="s">
        <v>40</v>
      </c>
      <c r="B27" s="283" t="s">
        <v>361</v>
      </c>
      <c r="C27" s="284"/>
      <c r="D27" s="284"/>
      <c r="E27" s="284"/>
      <c r="F27" s="284">
        <f t="shared" si="2"/>
        <v>0</v>
      </c>
      <c r="G27" s="284">
        <f t="shared" si="2"/>
        <v>0</v>
      </c>
      <c r="H27" s="284">
        <f t="shared" si="2"/>
        <v>0</v>
      </c>
      <c r="I27" s="285"/>
    </row>
    <row r="28" spans="1:9" s="286" customFormat="1" ht="12" hidden="1" customHeight="1" x14ac:dyDescent="0.35">
      <c r="A28" s="282" t="s">
        <v>42</v>
      </c>
      <c r="B28" s="283" t="s">
        <v>43</v>
      </c>
      <c r="C28" s="284"/>
      <c r="D28" s="284"/>
      <c r="E28" s="284"/>
      <c r="F28" s="284">
        <f t="shared" si="2"/>
        <v>0</v>
      </c>
      <c r="G28" s="284"/>
      <c r="H28" s="284"/>
      <c r="I28" s="285"/>
    </row>
    <row r="29" spans="1:9" s="286" customFormat="1" ht="12" hidden="1" customHeight="1" thickBot="1" x14ac:dyDescent="0.4">
      <c r="A29" s="282" t="s">
        <v>44</v>
      </c>
      <c r="B29" s="283" t="s">
        <v>45</v>
      </c>
      <c r="C29" s="284"/>
      <c r="D29" s="284"/>
      <c r="E29" s="284"/>
      <c r="F29" s="284">
        <f t="shared" si="2"/>
        <v>0</v>
      </c>
      <c r="G29" s="284"/>
      <c r="H29" s="284"/>
      <c r="I29" s="285"/>
    </row>
    <row r="30" spans="1:9" s="286" customFormat="1" ht="12" customHeight="1" x14ac:dyDescent="0.35">
      <c r="A30" s="276" t="s">
        <v>46</v>
      </c>
      <c r="B30" s="279" t="s">
        <v>253</v>
      </c>
      <c r="C30" s="280">
        <f>+C31+C34+C35+C36</f>
        <v>0</v>
      </c>
      <c r="D30" s="280"/>
      <c r="E30" s="280">
        <f>+E31+E34+E35+E36</f>
        <v>0</v>
      </c>
      <c r="F30" s="280">
        <f>+F31+F34+F35+F36</f>
        <v>0</v>
      </c>
      <c r="G30" s="280">
        <f>+G31+G34+G35+G36</f>
        <v>0</v>
      </c>
      <c r="H30" s="280">
        <f>+H31+H34+H35+H36</f>
        <v>0</v>
      </c>
      <c r="I30" s="281"/>
    </row>
    <row r="31" spans="1:9" s="286" customFormat="1" ht="12" hidden="1" customHeight="1" x14ac:dyDescent="0.35">
      <c r="A31" s="282" t="s">
        <v>48</v>
      </c>
      <c r="B31" s="283" t="s">
        <v>49</v>
      </c>
      <c r="C31" s="346">
        <f>+C32+C33</f>
        <v>0</v>
      </c>
      <c r="D31" s="346"/>
      <c r="E31" s="346">
        <f>+E32+E33</f>
        <v>0</v>
      </c>
      <c r="F31" s="284">
        <f t="shared" ref="F31:H36" si="3">+C31+D31+E31</f>
        <v>0</v>
      </c>
      <c r="G31" s="284"/>
      <c r="H31" s="284"/>
      <c r="I31" s="285"/>
    </row>
    <row r="32" spans="1:9" s="286" customFormat="1" ht="12" hidden="1" customHeight="1" x14ac:dyDescent="0.35">
      <c r="A32" s="282" t="s">
        <v>50</v>
      </c>
      <c r="B32" s="283" t="s">
        <v>51</v>
      </c>
      <c r="C32" s="284"/>
      <c r="D32" s="284"/>
      <c r="E32" s="284"/>
      <c r="F32" s="284">
        <f t="shared" si="3"/>
        <v>0</v>
      </c>
      <c r="G32" s="284"/>
      <c r="H32" s="284"/>
      <c r="I32" s="285"/>
    </row>
    <row r="33" spans="1:9" s="286" customFormat="1" ht="12" hidden="1" customHeight="1" x14ac:dyDescent="0.35">
      <c r="A33" s="282" t="s">
        <v>52</v>
      </c>
      <c r="B33" s="283" t="s">
        <v>53</v>
      </c>
      <c r="C33" s="284"/>
      <c r="D33" s="284"/>
      <c r="E33" s="284"/>
      <c r="F33" s="284">
        <f t="shared" si="3"/>
        <v>0</v>
      </c>
      <c r="G33" s="284"/>
      <c r="H33" s="284"/>
      <c r="I33" s="285"/>
    </row>
    <row r="34" spans="1:9" s="286" customFormat="1" ht="12" hidden="1" customHeight="1" x14ac:dyDescent="0.35">
      <c r="A34" s="282" t="s">
        <v>54</v>
      </c>
      <c r="B34" s="283" t="s">
        <v>55</v>
      </c>
      <c r="C34" s="284"/>
      <c r="D34" s="284"/>
      <c r="E34" s="284"/>
      <c r="F34" s="284">
        <f t="shared" si="3"/>
        <v>0</v>
      </c>
      <c r="G34" s="284"/>
      <c r="H34" s="284"/>
      <c r="I34" s="285"/>
    </row>
    <row r="35" spans="1:9" s="286" customFormat="1" ht="12" hidden="1" customHeight="1" x14ac:dyDescent="0.35">
      <c r="A35" s="282" t="s">
        <v>56</v>
      </c>
      <c r="B35" s="283" t="s">
        <v>57</v>
      </c>
      <c r="C35" s="284"/>
      <c r="D35" s="284"/>
      <c r="E35" s="284"/>
      <c r="F35" s="284">
        <f t="shared" si="3"/>
        <v>0</v>
      </c>
      <c r="G35" s="284">
        <f t="shared" si="3"/>
        <v>0</v>
      </c>
      <c r="H35" s="284">
        <f t="shared" si="3"/>
        <v>0</v>
      </c>
      <c r="I35" s="285"/>
    </row>
    <row r="36" spans="1:9" s="286" customFormat="1" ht="12" hidden="1" customHeight="1" thickBot="1" x14ac:dyDescent="0.4">
      <c r="A36" s="282" t="s">
        <v>58</v>
      </c>
      <c r="B36" s="283" t="s">
        <v>59</v>
      </c>
      <c r="C36" s="284"/>
      <c r="D36" s="284"/>
      <c r="E36" s="284"/>
      <c r="F36" s="284">
        <f t="shared" si="3"/>
        <v>0</v>
      </c>
      <c r="G36" s="284">
        <f t="shared" si="3"/>
        <v>0</v>
      </c>
      <c r="H36" s="284">
        <f t="shared" si="3"/>
        <v>0</v>
      </c>
      <c r="I36" s="285"/>
    </row>
    <row r="37" spans="1:9" s="286" customFormat="1" ht="12" customHeight="1" x14ac:dyDescent="0.35">
      <c r="A37" s="276" t="s">
        <v>60</v>
      </c>
      <c r="B37" s="279" t="s">
        <v>632</v>
      </c>
      <c r="C37" s="280">
        <f>SUM(C38:C47)</f>
        <v>1730000</v>
      </c>
      <c r="D37" s="280"/>
      <c r="E37" s="280"/>
      <c r="F37" s="280">
        <f>+C37+D37</f>
        <v>1730000</v>
      </c>
      <c r="G37" s="280">
        <f>SUM(G38:G47)</f>
        <v>0</v>
      </c>
      <c r="H37" s="280">
        <f>SUM(H38:H47)</f>
        <v>0</v>
      </c>
      <c r="I37" s="281" t="e">
        <f>+H37/G37</f>
        <v>#DIV/0!</v>
      </c>
    </row>
    <row r="38" spans="1:9" s="286" customFormat="1" ht="12" customHeight="1" x14ac:dyDescent="0.35">
      <c r="A38" s="282" t="s">
        <v>62</v>
      </c>
      <c r="B38" s="283" t="s">
        <v>63</v>
      </c>
      <c r="C38" s="284"/>
      <c r="D38" s="284"/>
      <c r="E38" s="284"/>
      <c r="F38" s="280">
        <f t="shared" ref="F38:F87" si="4">+C38+D38</f>
        <v>0</v>
      </c>
      <c r="G38" s="284">
        <f t="shared" ref="G38:H38" si="5">+D38+E38+F38</f>
        <v>0</v>
      </c>
      <c r="H38" s="284">
        <f t="shared" si="5"/>
        <v>0</v>
      </c>
      <c r="I38" s="285"/>
    </row>
    <row r="39" spans="1:9" s="286" customFormat="1" ht="12" customHeight="1" x14ac:dyDescent="0.35">
      <c r="A39" s="282" t="s">
        <v>64</v>
      </c>
      <c r="B39" s="283" t="s">
        <v>65</v>
      </c>
      <c r="C39" s="284">
        <v>1730000</v>
      </c>
      <c r="D39" s="284"/>
      <c r="E39" s="284"/>
      <c r="F39" s="280">
        <f t="shared" si="4"/>
        <v>1730000</v>
      </c>
      <c r="G39" s="284"/>
      <c r="H39" s="284"/>
      <c r="I39" s="285" t="e">
        <f>+H39/G39</f>
        <v>#DIV/0!</v>
      </c>
    </row>
    <row r="40" spans="1:9" s="286" customFormat="1" ht="12" customHeight="1" x14ac:dyDescent="0.35">
      <c r="A40" s="282" t="s">
        <v>66</v>
      </c>
      <c r="B40" s="283" t="s">
        <v>67</v>
      </c>
      <c r="C40" s="284"/>
      <c r="D40" s="284"/>
      <c r="E40" s="284"/>
      <c r="F40" s="280">
        <f t="shared" si="4"/>
        <v>0</v>
      </c>
      <c r="G40" s="284"/>
      <c r="H40" s="284"/>
      <c r="I40" s="285"/>
    </row>
    <row r="41" spans="1:9" s="286" customFormat="1" ht="12" customHeight="1" x14ac:dyDescent="0.35">
      <c r="A41" s="282" t="s">
        <v>68</v>
      </c>
      <c r="B41" s="283" t="s">
        <v>69</v>
      </c>
      <c r="C41" s="284"/>
      <c r="D41" s="284"/>
      <c r="E41" s="284"/>
      <c r="F41" s="280">
        <f t="shared" si="4"/>
        <v>0</v>
      </c>
      <c r="G41" s="284"/>
      <c r="H41" s="284"/>
      <c r="I41" s="285">
        <v>0</v>
      </c>
    </row>
    <row r="42" spans="1:9" s="286" customFormat="1" ht="12" customHeight="1" x14ac:dyDescent="0.35">
      <c r="A42" s="282" t="s">
        <v>70</v>
      </c>
      <c r="B42" s="283" t="s">
        <v>71</v>
      </c>
      <c r="C42" s="284"/>
      <c r="D42" s="284"/>
      <c r="E42" s="284"/>
      <c r="F42" s="280">
        <f t="shared" si="4"/>
        <v>0</v>
      </c>
      <c r="G42" s="284"/>
      <c r="H42" s="284"/>
      <c r="I42" s="285"/>
    </row>
    <row r="43" spans="1:9" s="286" customFormat="1" ht="12" customHeight="1" x14ac:dyDescent="0.35">
      <c r="A43" s="282" t="s">
        <v>72</v>
      </c>
      <c r="B43" s="283" t="s">
        <v>73</v>
      </c>
      <c r="C43" s="284"/>
      <c r="D43" s="284"/>
      <c r="E43" s="284"/>
      <c r="F43" s="280">
        <f t="shared" si="4"/>
        <v>0</v>
      </c>
      <c r="G43" s="284"/>
      <c r="H43" s="284"/>
      <c r="I43" s="285"/>
    </row>
    <row r="44" spans="1:9" s="286" customFormat="1" ht="12" customHeight="1" x14ac:dyDescent="0.35">
      <c r="A44" s="282" t="s">
        <v>74</v>
      </c>
      <c r="B44" s="283" t="s">
        <v>75</v>
      </c>
      <c r="C44" s="284"/>
      <c r="D44" s="284"/>
      <c r="E44" s="284"/>
      <c r="F44" s="280">
        <f t="shared" si="4"/>
        <v>0</v>
      </c>
      <c r="G44" s="284"/>
      <c r="H44" s="284"/>
      <c r="I44" s="285"/>
    </row>
    <row r="45" spans="1:9" s="286" customFormat="1" ht="12" customHeight="1" x14ac:dyDescent="0.35">
      <c r="A45" s="282" t="s">
        <v>76</v>
      </c>
      <c r="B45" s="283" t="s">
        <v>77</v>
      </c>
      <c r="C45" s="284"/>
      <c r="D45" s="284"/>
      <c r="E45" s="284"/>
      <c r="F45" s="280">
        <f t="shared" si="4"/>
        <v>0</v>
      </c>
      <c r="G45" s="284"/>
      <c r="H45" s="284"/>
      <c r="I45" s="285">
        <v>0</v>
      </c>
    </row>
    <row r="46" spans="1:9" s="286" customFormat="1" ht="12" customHeight="1" x14ac:dyDescent="0.35">
      <c r="A46" s="282" t="s">
        <v>78</v>
      </c>
      <c r="B46" s="283" t="s">
        <v>79</v>
      </c>
      <c r="C46" s="284"/>
      <c r="D46" s="284"/>
      <c r="E46" s="284"/>
      <c r="F46" s="280">
        <f t="shared" si="4"/>
        <v>0</v>
      </c>
      <c r="G46" s="284"/>
      <c r="H46" s="284"/>
      <c r="I46" s="285"/>
    </row>
    <row r="47" spans="1:9" s="286" customFormat="1" ht="12" customHeight="1" x14ac:dyDescent="0.35">
      <c r="A47" s="282" t="s">
        <v>80</v>
      </c>
      <c r="B47" s="283" t="s">
        <v>81</v>
      </c>
      <c r="C47" s="284"/>
      <c r="D47" s="284"/>
      <c r="E47" s="284"/>
      <c r="F47" s="280">
        <f t="shared" si="4"/>
        <v>0</v>
      </c>
      <c r="G47" s="284"/>
      <c r="H47" s="284"/>
      <c r="I47" s="285">
        <v>0</v>
      </c>
    </row>
    <row r="48" spans="1:9" s="286" customFormat="1" ht="12" customHeight="1" x14ac:dyDescent="0.35">
      <c r="A48" s="276" t="s">
        <v>82</v>
      </c>
      <c r="B48" s="279" t="s">
        <v>299</v>
      </c>
      <c r="C48" s="280">
        <f>SUM(C49:C53)</f>
        <v>0</v>
      </c>
      <c r="D48" s="280"/>
      <c r="E48" s="280">
        <f>SUM(E49:E53)</f>
        <v>0</v>
      </c>
      <c r="F48" s="280">
        <f t="shared" si="4"/>
        <v>0</v>
      </c>
      <c r="G48" s="280">
        <f>SUM(G49:G53)</f>
        <v>0</v>
      </c>
      <c r="H48" s="280">
        <f>SUM(H49:H53)</f>
        <v>0</v>
      </c>
      <c r="I48" s="281"/>
    </row>
    <row r="49" spans="1:9" s="286" customFormat="1" ht="12" hidden="1" customHeight="1" x14ac:dyDescent="0.35">
      <c r="A49" s="282" t="s">
        <v>84</v>
      </c>
      <c r="B49" s="283" t="s">
        <v>85</v>
      </c>
      <c r="C49" s="284"/>
      <c r="D49" s="284"/>
      <c r="E49" s="284"/>
      <c r="F49" s="280">
        <f t="shared" si="4"/>
        <v>0</v>
      </c>
      <c r="G49" s="284">
        <f t="shared" ref="G49:H53" si="6">+D49+E49+F49</f>
        <v>0</v>
      </c>
      <c r="H49" s="284">
        <f t="shared" si="6"/>
        <v>0</v>
      </c>
      <c r="I49" s="285"/>
    </row>
    <row r="50" spans="1:9" s="286" customFormat="1" ht="12" hidden="1" customHeight="1" x14ac:dyDescent="0.35">
      <c r="A50" s="282" t="s">
        <v>86</v>
      </c>
      <c r="B50" s="283" t="s">
        <v>87</v>
      </c>
      <c r="C50" s="284"/>
      <c r="D50" s="284"/>
      <c r="E50" s="284"/>
      <c r="F50" s="280">
        <f t="shared" si="4"/>
        <v>0</v>
      </c>
      <c r="G50" s="284"/>
      <c r="H50" s="284"/>
      <c r="I50" s="285"/>
    </row>
    <row r="51" spans="1:9" s="286" customFormat="1" ht="12" hidden="1" customHeight="1" x14ac:dyDescent="0.35">
      <c r="A51" s="282" t="s">
        <v>88</v>
      </c>
      <c r="B51" s="283" t="s">
        <v>89</v>
      </c>
      <c r="C51" s="284"/>
      <c r="D51" s="284"/>
      <c r="E51" s="284"/>
      <c r="F51" s="280">
        <f t="shared" si="4"/>
        <v>0</v>
      </c>
      <c r="G51" s="284">
        <f t="shared" si="6"/>
        <v>0</v>
      </c>
      <c r="H51" s="284">
        <f t="shared" si="6"/>
        <v>0</v>
      </c>
      <c r="I51" s="285"/>
    </row>
    <row r="52" spans="1:9" s="286" customFormat="1" ht="12" hidden="1" customHeight="1" x14ac:dyDescent="0.35">
      <c r="A52" s="282" t="s">
        <v>90</v>
      </c>
      <c r="B52" s="283" t="s">
        <v>91</v>
      </c>
      <c r="C52" s="284"/>
      <c r="D52" s="284"/>
      <c r="E52" s="284"/>
      <c r="F52" s="280">
        <f t="shared" si="4"/>
        <v>0</v>
      </c>
      <c r="G52" s="284">
        <f t="shared" si="6"/>
        <v>0</v>
      </c>
      <c r="H52" s="284">
        <f t="shared" si="6"/>
        <v>0</v>
      </c>
      <c r="I52" s="285"/>
    </row>
    <row r="53" spans="1:9" s="286" customFormat="1" ht="12" hidden="1" customHeight="1" thickBot="1" x14ac:dyDescent="0.4">
      <c r="A53" s="282" t="s">
        <v>92</v>
      </c>
      <c r="B53" s="283" t="s">
        <v>93</v>
      </c>
      <c r="C53" s="284"/>
      <c r="D53" s="284"/>
      <c r="E53" s="284"/>
      <c r="F53" s="280">
        <f t="shared" si="4"/>
        <v>0</v>
      </c>
      <c r="G53" s="284">
        <f t="shared" si="6"/>
        <v>0</v>
      </c>
      <c r="H53" s="284">
        <f t="shared" si="6"/>
        <v>0</v>
      </c>
      <c r="I53" s="285"/>
    </row>
    <row r="54" spans="1:9" s="286" customFormat="1" ht="12" customHeight="1" x14ac:dyDescent="0.35">
      <c r="A54" s="276" t="s">
        <v>94</v>
      </c>
      <c r="B54" s="279" t="s">
        <v>254</v>
      </c>
      <c r="C54" s="280">
        <f>SUM(C55:C57)</f>
        <v>0</v>
      </c>
      <c r="D54" s="280"/>
      <c r="E54" s="280">
        <f>SUM(E55:E57)</f>
        <v>0</v>
      </c>
      <c r="F54" s="280">
        <f t="shared" si="4"/>
        <v>0</v>
      </c>
      <c r="G54" s="280">
        <f>SUM(G55:G57)</f>
        <v>0</v>
      </c>
      <c r="H54" s="280">
        <f>SUM(H55:H57)</f>
        <v>0</v>
      </c>
      <c r="I54" s="281"/>
    </row>
    <row r="55" spans="1:9" s="287" customFormat="1" ht="21.75" hidden="1" customHeight="1" x14ac:dyDescent="0.35">
      <c r="A55" s="282" t="s">
        <v>96</v>
      </c>
      <c r="B55" s="283" t="s">
        <v>97</v>
      </c>
      <c r="C55" s="284"/>
      <c r="D55" s="284"/>
      <c r="E55" s="284"/>
      <c r="F55" s="280">
        <f t="shared" si="4"/>
        <v>0</v>
      </c>
      <c r="G55" s="284">
        <f t="shared" ref="G55:H58" si="7">+D55+E55+F55</f>
        <v>0</v>
      </c>
      <c r="H55" s="284">
        <f t="shared" si="7"/>
        <v>0</v>
      </c>
      <c r="I55" s="285"/>
    </row>
    <row r="56" spans="1:9" s="287" customFormat="1" ht="20.25" hidden="1" customHeight="1" x14ac:dyDescent="0.35">
      <c r="A56" s="282" t="s">
        <v>98</v>
      </c>
      <c r="B56" s="283" t="s">
        <v>99</v>
      </c>
      <c r="C56" s="284"/>
      <c r="D56" s="284"/>
      <c r="E56" s="284"/>
      <c r="F56" s="280">
        <f t="shared" si="4"/>
        <v>0</v>
      </c>
      <c r="G56" s="284">
        <f t="shared" si="7"/>
        <v>0</v>
      </c>
      <c r="H56" s="284">
        <f t="shared" si="7"/>
        <v>0</v>
      </c>
      <c r="I56" s="285"/>
    </row>
    <row r="57" spans="1:9" s="287" customFormat="1" ht="12" hidden="1" customHeight="1" x14ac:dyDescent="0.35">
      <c r="A57" s="282" t="s">
        <v>100</v>
      </c>
      <c r="B57" s="283" t="s">
        <v>101</v>
      </c>
      <c r="C57" s="284"/>
      <c r="D57" s="284"/>
      <c r="E57" s="284"/>
      <c r="F57" s="280">
        <f t="shared" si="4"/>
        <v>0</v>
      </c>
      <c r="G57" s="284"/>
      <c r="H57" s="284"/>
      <c r="I57" s="285"/>
    </row>
    <row r="58" spans="1:9" s="287" customFormat="1" ht="12" hidden="1" customHeight="1" thickBot="1" x14ac:dyDescent="0.4">
      <c r="A58" s="282" t="s">
        <v>102</v>
      </c>
      <c r="B58" s="283" t="s">
        <v>103</v>
      </c>
      <c r="C58" s="284"/>
      <c r="D58" s="284"/>
      <c r="E58" s="284"/>
      <c r="F58" s="280">
        <f t="shared" si="4"/>
        <v>0</v>
      </c>
      <c r="G58" s="284">
        <f t="shared" si="7"/>
        <v>0</v>
      </c>
      <c r="H58" s="284">
        <f t="shared" si="7"/>
        <v>0</v>
      </c>
      <c r="I58" s="285"/>
    </row>
    <row r="59" spans="1:9" s="287" customFormat="1" ht="12" customHeight="1" x14ac:dyDescent="0.35">
      <c r="A59" s="276" t="s">
        <v>104</v>
      </c>
      <c r="B59" s="289" t="s">
        <v>418</v>
      </c>
      <c r="C59" s="280">
        <f>SUM(C60:C62)</f>
        <v>0</v>
      </c>
      <c r="D59" s="280"/>
      <c r="E59" s="280">
        <f>SUM(E60:E62)</f>
        <v>0</v>
      </c>
      <c r="F59" s="280">
        <f t="shared" si="4"/>
        <v>0</v>
      </c>
      <c r="G59" s="280">
        <f>SUM(G60:G62)</f>
        <v>0</v>
      </c>
      <c r="H59" s="280">
        <f>SUM(H60:H62)</f>
        <v>0</v>
      </c>
      <c r="I59" s="281"/>
    </row>
    <row r="60" spans="1:9" s="287" customFormat="1" ht="21.75" hidden="1" customHeight="1" x14ac:dyDescent="0.35">
      <c r="A60" s="282" t="s">
        <v>106</v>
      </c>
      <c r="B60" s="283" t="s">
        <v>107</v>
      </c>
      <c r="C60" s="284"/>
      <c r="D60" s="284"/>
      <c r="E60" s="284"/>
      <c r="F60" s="280">
        <f t="shared" si="4"/>
        <v>0</v>
      </c>
      <c r="G60" s="284">
        <f t="shared" ref="G60:H63" si="8">+D60+E60+F60</f>
        <v>0</v>
      </c>
      <c r="H60" s="284">
        <f t="shared" si="8"/>
        <v>0</v>
      </c>
      <c r="I60" s="285"/>
    </row>
    <row r="61" spans="1:9" s="287" customFormat="1" ht="20.25" hidden="1" customHeight="1" x14ac:dyDescent="0.35">
      <c r="A61" s="282" t="s">
        <v>108</v>
      </c>
      <c r="B61" s="283" t="s">
        <v>109</v>
      </c>
      <c r="C61" s="284"/>
      <c r="D61" s="284"/>
      <c r="E61" s="284"/>
      <c r="F61" s="280">
        <f t="shared" si="4"/>
        <v>0</v>
      </c>
      <c r="G61" s="284">
        <f t="shared" si="8"/>
        <v>0</v>
      </c>
      <c r="H61" s="284">
        <f t="shared" si="8"/>
        <v>0</v>
      </c>
      <c r="I61" s="285"/>
    </row>
    <row r="62" spans="1:9" s="287" customFormat="1" ht="12" hidden="1" customHeight="1" x14ac:dyDescent="0.35">
      <c r="A62" s="282" t="s">
        <v>110</v>
      </c>
      <c r="B62" s="283" t="s">
        <v>111</v>
      </c>
      <c r="C62" s="284"/>
      <c r="D62" s="284"/>
      <c r="E62" s="284"/>
      <c r="F62" s="280">
        <f t="shared" si="4"/>
        <v>0</v>
      </c>
      <c r="G62" s="284">
        <f t="shared" si="8"/>
        <v>0</v>
      </c>
      <c r="H62" s="284">
        <f t="shared" si="8"/>
        <v>0</v>
      </c>
      <c r="I62" s="285"/>
    </row>
    <row r="63" spans="1:9" s="287" customFormat="1" ht="12" hidden="1" customHeight="1" thickBot="1" x14ac:dyDescent="0.4">
      <c r="A63" s="282" t="s">
        <v>112</v>
      </c>
      <c r="B63" s="283" t="s">
        <v>113</v>
      </c>
      <c r="C63" s="284"/>
      <c r="D63" s="284"/>
      <c r="E63" s="284"/>
      <c r="F63" s="280">
        <f t="shared" si="4"/>
        <v>0</v>
      </c>
      <c r="G63" s="284">
        <f t="shared" si="8"/>
        <v>0</v>
      </c>
      <c r="H63" s="284">
        <f t="shared" si="8"/>
        <v>0</v>
      </c>
      <c r="I63" s="285"/>
    </row>
    <row r="64" spans="1:9" s="287" customFormat="1" ht="12" customHeight="1" x14ac:dyDescent="0.35">
      <c r="A64" s="276" t="s">
        <v>114</v>
      </c>
      <c r="B64" s="279" t="s">
        <v>623</v>
      </c>
      <c r="C64" s="280">
        <f>+C9+C16+C23+C30+C37+C48+C54+C59</f>
        <v>1730000</v>
      </c>
      <c r="D64" s="280"/>
      <c r="E64" s="280">
        <f>+E9+E16+E23+E30+E37+E48+E54+E59</f>
        <v>0</v>
      </c>
      <c r="F64" s="280">
        <f t="shared" si="4"/>
        <v>1730000</v>
      </c>
      <c r="G64" s="280">
        <f>+G9+G16+G23+G30+G37+G48+G54+G59</f>
        <v>0</v>
      </c>
      <c r="H64" s="280">
        <f>+H9+H16+H23+H30+H37+H48+H54+H59</f>
        <v>0</v>
      </c>
      <c r="I64" s="281" t="e">
        <f>+H64/G64</f>
        <v>#DIV/0!</v>
      </c>
    </row>
    <row r="65" spans="1:9" s="287" customFormat="1" ht="12" customHeight="1" x14ac:dyDescent="0.25">
      <c r="A65" s="291" t="s">
        <v>362</v>
      </c>
      <c r="B65" s="289" t="s">
        <v>624</v>
      </c>
      <c r="C65" s="280">
        <f>SUM(C66:C68)</f>
        <v>0</v>
      </c>
      <c r="D65" s="280"/>
      <c r="E65" s="280">
        <f>SUM(E66:E68)</f>
        <v>0</v>
      </c>
      <c r="F65" s="280">
        <f t="shared" si="4"/>
        <v>0</v>
      </c>
      <c r="G65" s="280">
        <f>SUM(G66:G68)</f>
        <v>0</v>
      </c>
      <c r="H65" s="280">
        <f>SUM(H66:H68)</f>
        <v>0</v>
      </c>
      <c r="I65" s="281"/>
    </row>
    <row r="66" spans="1:9" s="287" customFormat="1" ht="12" hidden="1" customHeight="1" x14ac:dyDescent="0.35">
      <c r="A66" s="282" t="s">
        <v>118</v>
      </c>
      <c r="B66" s="283" t="s">
        <v>119</v>
      </c>
      <c r="C66" s="284"/>
      <c r="D66" s="284"/>
      <c r="E66" s="284"/>
      <c r="F66" s="280">
        <f t="shared" si="4"/>
        <v>0</v>
      </c>
      <c r="G66" s="284">
        <f t="shared" ref="G66:H68" si="9">+D66+E66+F66</f>
        <v>0</v>
      </c>
      <c r="H66" s="284">
        <f t="shared" si="9"/>
        <v>0</v>
      </c>
      <c r="I66" s="285"/>
    </row>
    <row r="67" spans="1:9" s="287" customFormat="1" ht="12" hidden="1" customHeight="1" x14ac:dyDescent="0.35">
      <c r="A67" s="282" t="s">
        <v>120</v>
      </c>
      <c r="B67" s="283" t="s">
        <v>121</v>
      </c>
      <c r="C67" s="284"/>
      <c r="D67" s="284"/>
      <c r="E67" s="284"/>
      <c r="F67" s="280">
        <f t="shared" si="4"/>
        <v>0</v>
      </c>
      <c r="G67" s="284">
        <f t="shared" si="9"/>
        <v>0</v>
      </c>
      <c r="H67" s="284">
        <f t="shared" si="9"/>
        <v>0</v>
      </c>
      <c r="I67" s="285"/>
    </row>
    <row r="68" spans="1:9" s="287" customFormat="1" ht="12" hidden="1" customHeight="1" x14ac:dyDescent="0.35">
      <c r="A68" s="282" t="s">
        <v>122</v>
      </c>
      <c r="B68" s="292" t="s">
        <v>363</v>
      </c>
      <c r="C68" s="284"/>
      <c r="D68" s="284"/>
      <c r="E68" s="284"/>
      <c r="F68" s="280">
        <f t="shared" si="4"/>
        <v>0</v>
      </c>
      <c r="G68" s="284">
        <f t="shared" si="9"/>
        <v>0</v>
      </c>
      <c r="H68" s="284">
        <f t="shared" si="9"/>
        <v>0</v>
      </c>
      <c r="I68" s="285"/>
    </row>
    <row r="69" spans="1:9" s="287" customFormat="1" ht="12" customHeight="1" x14ac:dyDescent="0.25">
      <c r="A69" s="291" t="s">
        <v>124</v>
      </c>
      <c r="B69" s="289" t="s">
        <v>625</v>
      </c>
      <c r="C69" s="280">
        <f>SUM(C70:C73)</f>
        <v>0</v>
      </c>
      <c r="D69" s="280"/>
      <c r="E69" s="280">
        <f>SUM(E70:E73)</f>
        <v>0</v>
      </c>
      <c r="F69" s="280">
        <f t="shared" si="4"/>
        <v>0</v>
      </c>
      <c r="G69" s="280">
        <f>SUM(G70:G73)</f>
        <v>0</v>
      </c>
      <c r="H69" s="280">
        <f>SUM(H70:H73)</f>
        <v>0</v>
      </c>
      <c r="I69" s="281"/>
    </row>
    <row r="70" spans="1:9" s="287" customFormat="1" ht="12" hidden="1" customHeight="1" x14ac:dyDescent="0.35">
      <c r="A70" s="282" t="s">
        <v>126</v>
      </c>
      <c r="B70" s="283" t="s">
        <v>127</v>
      </c>
      <c r="C70" s="284"/>
      <c r="D70" s="284"/>
      <c r="E70" s="284"/>
      <c r="F70" s="280">
        <f t="shared" si="4"/>
        <v>0</v>
      </c>
      <c r="G70" s="284">
        <f t="shared" ref="G70:H73" si="10">+D70+E70+F70</f>
        <v>0</v>
      </c>
      <c r="H70" s="284">
        <f t="shared" si="10"/>
        <v>0</v>
      </c>
      <c r="I70" s="285"/>
    </row>
    <row r="71" spans="1:9" s="287" customFormat="1" ht="12" hidden="1" customHeight="1" x14ac:dyDescent="0.35">
      <c r="A71" s="282" t="s">
        <v>128</v>
      </c>
      <c r="B71" s="283" t="s">
        <v>129</v>
      </c>
      <c r="C71" s="284"/>
      <c r="D71" s="284"/>
      <c r="E71" s="284"/>
      <c r="F71" s="280">
        <f t="shared" si="4"/>
        <v>0</v>
      </c>
      <c r="G71" s="284">
        <f t="shared" si="10"/>
        <v>0</v>
      </c>
      <c r="H71" s="284">
        <f t="shared" si="10"/>
        <v>0</v>
      </c>
      <c r="I71" s="285"/>
    </row>
    <row r="72" spans="1:9" s="287" customFormat="1" ht="12" hidden="1" customHeight="1" x14ac:dyDescent="0.35">
      <c r="A72" s="282" t="s">
        <v>130</v>
      </c>
      <c r="B72" s="283" t="s">
        <v>131</v>
      </c>
      <c r="C72" s="284"/>
      <c r="D72" s="284"/>
      <c r="E72" s="284"/>
      <c r="F72" s="280">
        <f t="shared" si="4"/>
        <v>0</v>
      </c>
      <c r="G72" s="284">
        <f t="shared" si="10"/>
        <v>0</v>
      </c>
      <c r="H72" s="284">
        <f t="shared" si="10"/>
        <v>0</v>
      </c>
      <c r="I72" s="285"/>
    </row>
    <row r="73" spans="1:9" s="287" customFormat="1" ht="12" hidden="1" customHeight="1" thickBot="1" x14ac:dyDescent="0.4">
      <c r="A73" s="282" t="s">
        <v>132</v>
      </c>
      <c r="B73" s="283" t="s">
        <v>133</v>
      </c>
      <c r="C73" s="284"/>
      <c r="D73" s="284"/>
      <c r="E73" s="284"/>
      <c r="F73" s="280">
        <f t="shared" si="4"/>
        <v>0</v>
      </c>
      <c r="G73" s="284">
        <f t="shared" si="10"/>
        <v>0</v>
      </c>
      <c r="H73" s="284">
        <f t="shared" si="10"/>
        <v>0</v>
      </c>
      <c r="I73" s="285"/>
    </row>
    <row r="74" spans="1:9" s="287" customFormat="1" ht="12" customHeight="1" x14ac:dyDescent="0.25">
      <c r="A74" s="291" t="s">
        <v>134</v>
      </c>
      <c r="B74" s="289" t="s">
        <v>633</v>
      </c>
      <c r="C74" s="280">
        <f>SUM(C75:C76)</f>
        <v>500000</v>
      </c>
      <c r="D74" s="280"/>
      <c r="E74" s="280"/>
      <c r="F74" s="280">
        <f t="shared" si="4"/>
        <v>500000</v>
      </c>
      <c r="G74" s="280">
        <f>SUM(G75:G76)</f>
        <v>0</v>
      </c>
      <c r="H74" s="280">
        <f>SUM(H75:H76)</f>
        <v>0</v>
      </c>
      <c r="I74" s="281"/>
    </row>
    <row r="75" spans="1:9" s="287" customFormat="1" ht="12" customHeight="1" x14ac:dyDescent="0.35">
      <c r="A75" s="282" t="s">
        <v>136</v>
      </c>
      <c r="B75" s="283" t="s">
        <v>137</v>
      </c>
      <c r="C75" s="284">
        <v>500000</v>
      </c>
      <c r="D75" s="284"/>
      <c r="E75" s="284"/>
      <c r="F75" s="280">
        <f t="shared" si="4"/>
        <v>500000</v>
      </c>
      <c r="G75" s="284"/>
      <c r="H75" s="284"/>
      <c r="I75" s="285" t="e">
        <f>+H75/G75</f>
        <v>#DIV/0!</v>
      </c>
    </row>
    <row r="76" spans="1:9" s="286" customFormat="1" ht="12" hidden="1" customHeight="1" x14ac:dyDescent="0.35">
      <c r="A76" s="282" t="s">
        <v>138</v>
      </c>
      <c r="B76" s="283" t="s">
        <v>139</v>
      </c>
      <c r="C76" s="284"/>
      <c r="D76" s="284"/>
      <c r="E76" s="284"/>
      <c r="F76" s="280">
        <f t="shared" si="4"/>
        <v>0</v>
      </c>
      <c r="G76" s="284">
        <f t="shared" ref="G76:H76" si="11">+D76+E76+F76</f>
        <v>0</v>
      </c>
      <c r="H76" s="284">
        <f t="shared" si="11"/>
        <v>0</v>
      </c>
      <c r="I76" s="285"/>
    </row>
    <row r="77" spans="1:9" s="287" customFormat="1" ht="12" customHeight="1" x14ac:dyDescent="0.25">
      <c r="A77" s="291" t="s">
        <v>140</v>
      </c>
      <c r="B77" s="289" t="s">
        <v>627</v>
      </c>
      <c r="C77" s="280">
        <f>SUM(C78:C80)</f>
        <v>60047340</v>
      </c>
      <c r="D77" s="280"/>
      <c r="E77" s="280">
        <f>SUM(E78:E80)</f>
        <v>0</v>
      </c>
      <c r="F77" s="280">
        <f t="shared" si="4"/>
        <v>60047340</v>
      </c>
      <c r="G77" s="280">
        <f>SUM(G78:G80)</f>
        <v>0</v>
      </c>
      <c r="H77" s="280">
        <f>SUM(H78:H80)</f>
        <v>0</v>
      </c>
      <c r="I77" s="281" t="e">
        <f>+H77/G77</f>
        <v>#DIV/0!</v>
      </c>
    </row>
    <row r="78" spans="1:9" s="287" customFormat="1" ht="12" customHeight="1" x14ac:dyDescent="0.35">
      <c r="A78" s="282" t="s">
        <v>142</v>
      </c>
      <c r="B78" s="283" t="s">
        <v>631</v>
      </c>
      <c r="C78" s="284">
        <f>+C149-C64-C74</f>
        <v>60047340</v>
      </c>
      <c r="D78" s="284"/>
      <c r="E78" s="284"/>
      <c r="F78" s="280">
        <f t="shared" si="4"/>
        <v>60047340</v>
      </c>
      <c r="G78" s="284"/>
      <c r="H78" s="284"/>
      <c r="I78" s="285" t="e">
        <f>+H78/G78</f>
        <v>#DIV/0!</v>
      </c>
    </row>
    <row r="79" spans="1:9" s="287" customFormat="1" ht="12" hidden="1" customHeight="1" x14ac:dyDescent="0.35">
      <c r="A79" s="282" t="s">
        <v>144</v>
      </c>
      <c r="B79" s="283" t="s">
        <v>145</v>
      </c>
      <c r="C79" s="284"/>
      <c r="D79" s="284"/>
      <c r="E79" s="284"/>
      <c r="F79" s="280">
        <f t="shared" si="4"/>
        <v>0</v>
      </c>
      <c r="G79" s="284">
        <f t="shared" ref="G79:H80" si="12">+D79+E79+F79</f>
        <v>0</v>
      </c>
      <c r="H79" s="284">
        <f t="shared" si="12"/>
        <v>0</v>
      </c>
      <c r="I79" s="285"/>
    </row>
    <row r="80" spans="1:9" s="287" customFormat="1" ht="12" hidden="1" customHeight="1" x14ac:dyDescent="0.35">
      <c r="A80" s="282" t="s">
        <v>146</v>
      </c>
      <c r="B80" s="283" t="s">
        <v>147</v>
      </c>
      <c r="C80" s="284"/>
      <c r="D80" s="284"/>
      <c r="E80" s="284"/>
      <c r="F80" s="280">
        <f t="shared" si="4"/>
        <v>0</v>
      </c>
      <c r="G80" s="284">
        <f t="shared" si="12"/>
        <v>0</v>
      </c>
      <c r="H80" s="284">
        <f t="shared" si="12"/>
        <v>0</v>
      </c>
      <c r="I80" s="285"/>
    </row>
    <row r="81" spans="1:9" s="287" customFormat="1" ht="12" customHeight="1" x14ac:dyDescent="0.25">
      <c r="A81" s="291" t="s">
        <v>148</v>
      </c>
      <c r="B81" s="289" t="s">
        <v>628</v>
      </c>
      <c r="C81" s="280">
        <f>SUM(C82:C85)</f>
        <v>0</v>
      </c>
      <c r="D81" s="280"/>
      <c r="E81" s="280">
        <f>SUM(E82:E85)</f>
        <v>0</v>
      </c>
      <c r="F81" s="280">
        <f t="shared" si="4"/>
        <v>0</v>
      </c>
      <c r="G81" s="280">
        <f>SUM(G82:G85)</f>
        <v>0</v>
      </c>
      <c r="H81" s="280">
        <f>SUM(H82:H85)</f>
        <v>0</v>
      </c>
      <c r="I81" s="281"/>
    </row>
    <row r="82" spans="1:9" s="287" customFormat="1" ht="12" hidden="1" customHeight="1" x14ac:dyDescent="0.25">
      <c r="A82" s="293" t="s">
        <v>150</v>
      </c>
      <c r="B82" s="283" t="s">
        <v>151</v>
      </c>
      <c r="C82" s="284"/>
      <c r="D82" s="284"/>
      <c r="E82" s="284"/>
      <c r="F82" s="280">
        <f t="shared" si="4"/>
        <v>0</v>
      </c>
      <c r="G82" s="284">
        <f t="shared" ref="G82:H85" si="13">+D82+E82+F82</f>
        <v>0</v>
      </c>
      <c r="H82" s="284">
        <f t="shared" si="13"/>
        <v>0</v>
      </c>
      <c r="I82" s="285"/>
    </row>
    <row r="83" spans="1:9" s="287" customFormat="1" ht="12" hidden="1" customHeight="1" x14ac:dyDescent="0.25">
      <c r="A83" s="293" t="s">
        <v>152</v>
      </c>
      <c r="B83" s="283" t="s">
        <v>153</v>
      </c>
      <c r="C83" s="284"/>
      <c r="D83" s="284"/>
      <c r="E83" s="284"/>
      <c r="F83" s="280">
        <f t="shared" si="4"/>
        <v>0</v>
      </c>
      <c r="G83" s="284">
        <f t="shared" si="13"/>
        <v>0</v>
      </c>
      <c r="H83" s="284">
        <f t="shared" si="13"/>
        <v>0</v>
      </c>
      <c r="I83" s="285"/>
    </row>
    <row r="84" spans="1:9" s="286" customFormat="1" ht="12" hidden="1" customHeight="1" x14ac:dyDescent="0.25">
      <c r="A84" s="293" t="s">
        <v>154</v>
      </c>
      <c r="B84" s="283" t="s">
        <v>155</v>
      </c>
      <c r="C84" s="284"/>
      <c r="D84" s="284"/>
      <c r="E84" s="284"/>
      <c r="F84" s="280">
        <f t="shared" si="4"/>
        <v>0</v>
      </c>
      <c r="G84" s="284">
        <f t="shared" si="13"/>
        <v>0</v>
      </c>
      <c r="H84" s="284">
        <f t="shared" si="13"/>
        <v>0</v>
      </c>
      <c r="I84" s="285"/>
    </row>
    <row r="85" spans="1:9" s="286" customFormat="1" ht="12" hidden="1" customHeight="1" x14ac:dyDescent="0.25">
      <c r="A85" s="293" t="s">
        <v>156</v>
      </c>
      <c r="B85" s="283" t="s">
        <v>157</v>
      </c>
      <c r="C85" s="284"/>
      <c r="D85" s="284"/>
      <c r="E85" s="284"/>
      <c r="F85" s="280">
        <f t="shared" si="4"/>
        <v>0</v>
      </c>
      <c r="G85" s="284">
        <f t="shared" si="13"/>
        <v>0</v>
      </c>
      <c r="H85" s="284">
        <f t="shared" si="13"/>
        <v>0</v>
      </c>
      <c r="I85" s="285"/>
    </row>
    <row r="86" spans="1:9" s="286" customFormat="1" ht="12.75" customHeight="1" x14ac:dyDescent="0.25">
      <c r="A86" s="291" t="s">
        <v>158</v>
      </c>
      <c r="B86" s="289" t="s">
        <v>635</v>
      </c>
      <c r="C86" s="290"/>
      <c r="D86" s="290"/>
      <c r="E86" s="290"/>
      <c r="F86" s="280">
        <f t="shared" si="4"/>
        <v>0</v>
      </c>
      <c r="G86" s="290"/>
      <c r="H86" s="290"/>
      <c r="I86" s="294"/>
    </row>
    <row r="87" spans="1:9" s="286" customFormat="1" ht="12" customHeight="1" x14ac:dyDescent="0.25">
      <c r="A87" s="291" t="s">
        <v>160</v>
      </c>
      <c r="B87" s="295" t="s">
        <v>629</v>
      </c>
      <c r="C87" s="280">
        <f>+C65+C69+C74+C77+C81+C86</f>
        <v>60547340</v>
      </c>
      <c r="D87" s="280"/>
      <c r="E87" s="280">
        <f>+E65+E69+E74+E77+E81+E86</f>
        <v>0</v>
      </c>
      <c r="F87" s="280">
        <f t="shared" si="4"/>
        <v>60547340</v>
      </c>
      <c r="G87" s="280">
        <f>+G65+G69+G74+G77+G81+G86</f>
        <v>0</v>
      </c>
      <c r="H87" s="280">
        <f>+H65+H69+H74+H77+H81+H86</f>
        <v>0</v>
      </c>
      <c r="I87" s="281" t="e">
        <f>+H87/G87</f>
        <v>#DIV/0!</v>
      </c>
    </row>
    <row r="88" spans="1:9" s="287" customFormat="1" ht="12" customHeight="1" x14ac:dyDescent="0.25">
      <c r="A88" s="291" t="s">
        <v>162</v>
      </c>
      <c r="B88" s="295" t="s">
        <v>630</v>
      </c>
      <c r="C88" s="280">
        <f>+C64+C87</f>
        <v>62277340</v>
      </c>
      <c r="D88" s="280"/>
      <c r="E88" s="280">
        <f>+E64+E87</f>
        <v>0</v>
      </c>
      <c r="F88" s="280">
        <f>F64+F87</f>
        <v>62277340</v>
      </c>
      <c r="G88" s="280">
        <f>+G64+G87</f>
        <v>0</v>
      </c>
      <c r="H88" s="280">
        <f>+H64+H87</f>
        <v>0</v>
      </c>
      <c r="I88" s="281" t="e">
        <f>+H88/G88</f>
        <v>#DIV/0!</v>
      </c>
    </row>
    <row r="89" spans="1:9" s="287" customFormat="1" ht="15" customHeight="1" x14ac:dyDescent="0.35">
      <c r="A89" s="296"/>
      <c r="B89" s="297"/>
      <c r="C89" s="298"/>
      <c r="D89" s="298"/>
      <c r="E89" s="298"/>
      <c r="F89" s="298"/>
      <c r="G89" s="298"/>
      <c r="H89" s="298"/>
      <c r="I89" s="298"/>
    </row>
    <row r="90" spans="1:9" s="278" customFormat="1" ht="16.5" customHeight="1" x14ac:dyDescent="0.25">
      <c r="A90" s="273"/>
      <c r="B90" s="273"/>
      <c r="C90" s="301"/>
      <c r="D90" s="301"/>
      <c r="E90" s="301"/>
      <c r="F90" s="671" t="s">
        <v>652</v>
      </c>
      <c r="G90" s="671"/>
      <c r="H90" s="671"/>
      <c r="I90" s="671"/>
    </row>
    <row r="91" spans="1:9" s="286" customFormat="1" ht="12" customHeight="1" x14ac:dyDescent="0.35">
      <c r="A91" s="657" t="s">
        <v>356</v>
      </c>
      <c r="B91" s="657" t="s">
        <v>357</v>
      </c>
      <c r="C91" s="647" t="s">
        <v>843</v>
      </c>
      <c r="D91" s="647"/>
      <c r="E91" s="647"/>
      <c r="F91" s="647"/>
      <c r="G91" s="650" t="s">
        <v>557</v>
      </c>
      <c r="H91" s="650" t="s">
        <v>560</v>
      </c>
      <c r="I91" s="650" t="s">
        <v>559</v>
      </c>
    </row>
    <row r="92" spans="1:9" ht="24.75" customHeight="1" x14ac:dyDescent="0.35">
      <c r="A92" s="657"/>
      <c r="B92" s="657"/>
      <c r="C92" s="546" t="s">
        <v>241</v>
      </c>
      <c r="D92" s="546" t="s">
        <v>242</v>
      </c>
      <c r="E92" s="546" t="s">
        <v>243</v>
      </c>
      <c r="F92" s="546" t="s">
        <v>244</v>
      </c>
      <c r="G92" s="650"/>
      <c r="H92" s="650"/>
      <c r="I92" s="650"/>
    </row>
    <row r="93" spans="1:9" ht="24.75" customHeight="1" x14ac:dyDescent="0.35">
      <c r="A93" s="547"/>
      <c r="B93" s="547"/>
      <c r="C93" s="547">
        <v>3</v>
      </c>
      <c r="D93" s="547">
        <v>4</v>
      </c>
      <c r="E93" s="547">
        <v>5</v>
      </c>
      <c r="F93" s="547">
        <v>6</v>
      </c>
      <c r="G93" s="546"/>
      <c r="H93" s="546"/>
      <c r="I93" s="546"/>
    </row>
    <row r="94" spans="1:9" ht="12" customHeight="1" x14ac:dyDescent="0.35">
      <c r="A94" s="657" t="s">
        <v>246</v>
      </c>
      <c r="B94" s="657"/>
      <c r="C94" s="657"/>
      <c r="D94" s="657"/>
      <c r="E94" s="657"/>
      <c r="F94" s="657"/>
      <c r="G94" s="657"/>
      <c r="H94" s="657"/>
      <c r="I94" s="657"/>
    </row>
    <row r="95" spans="1:9" ht="12" customHeight="1" x14ac:dyDescent="0.35">
      <c r="A95" s="276" t="s">
        <v>4</v>
      </c>
      <c r="B95" s="302" t="s">
        <v>607</v>
      </c>
      <c r="C95" s="280">
        <f>SUM(C96:C100)</f>
        <v>60569190</v>
      </c>
      <c r="D95" s="280"/>
      <c r="E95" s="280">
        <f>SUM(E96:E100)</f>
        <v>0</v>
      </c>
      <c r="F95" s="280">
        <f>+C95+D95</f>
        <v>60569190</v>
      </c>
      <c r="G95" s="280">
        <f>SUM(G96:G100)</f>
        <v>0</v>
      </c>
      <c r="H95" s="280">
        <f>SUM(H96:H100)</f>
        <v>0</v>
      </c>
      <c r="I95" s="281" t="e">
        <f>+H95/G95</f>
        <v>#DIV/0!</v>
      </c>
    </row>
    <row r="96" spans="1:9" ht="12" customHeight="1" x14ac:dyDescent="0.35">
      <c r="A96" s="282" t="s">
        <v>6</v>
      </c>
      <c r="B96" s="303" t="s">
        <v>168</v>
      </c>
      <c r="C96" s="284">
        <v>32150000</v>
      </c>
      <c r="D96" s="284"/>
      <c r="E96" s="284"/>
      <c r="F96" s="280">
        <f t="shared" ref="F96:F149" si="14">+C96+D96</f>
        <v>32150000</v>
      </c>
      <c r="G96" s="284"/>
      <c r="H96" s="284"/>
      <c r="I96" s="285" t="e">
        <f>+H96/G96</f>
        <v>#DIV/0!</v>
      </c>
    </row>
    <row r="97" spans="1:9" ht="12" customHeight="1" x14ac:dyDescent="0.35">
      <c r="A97" s="282" t="s">
        <v>8</v>
      </c>
      <c r="B97" s="303" t="s">
        <v>169</v>
      </c>
      <c r="C97" s="284">
        <v>4746100</v>
      </c>
      <c r="D97" s="284"/>
      <c r="E97" s="284"/>
      <c r="F97" s="280">
        <f t="shared" si="14"/>
        <v>4746100</v>
      </c>
      <c r="G97" s="284"/>
      <c r="H97" s="284"/>
      <c r="I97" s="285" t="e">
        <f>+H97/G97</f>
        <v>#DIV/0!</v>
      </c>
    </row>
    <row r="98" spans="1:9" ht="12" customHeight="1" x14ac:dyDescent="0.35">
      <c r="A98" s="282" t="s">
        <v>10</v>
      </c>
      <c r="B98" s="303" t="s">
        <v>170</v>
      </c>
      <c r="C98" s="284">
        <v>23673090</v>
      </c>
      <c r="D98" s="284"/>
      <c r="E98" s="284"/>
      <c r="F98" s="280">
        <f t="shared" si="14"/>
        <v>23673090</v>
      </c>
      <c r="G98" s="284"/>
      <c r="H98" s="284"/>
      <c r="I98" s="285" t="e">
        <f>+H98/G98</f>
        <v>#DIV/0!</v>
      </c>
    </row>
    <row r="99" spans="1:9" ht="12" customHeight="1" x14ac:dyDescent="0.35">
      <c r="A99" s="282" t="s">
        <v>12</v>
      </c>
      <c r="B99" s="303" t="s">
        <v>171</v>
      </c>
      <c r="C99" s="284"/>
      <c r="D99" s="284"/>
      <c r="E99" s="284"/>
      <c r="F99" s="280">
        <f t="shared" si="14"/>
        <v>0</v>
      </c>
      <c r="G99" s="284"/>
      <c r="H99" s="284"/>
      <c r="I99" s="285"/>
    </row>
    <row r="100" spans="1:9" ht="12" customHeight="1" x14ac:dyDescent="0.35">
      <c r="A100" s="282" t="s">
        <v>172</v>
      </c>
      <c r="B100" s="303" t="s">
        <v>173</v>
      </c>
      <c r="C100" s="284"/>
      <c r="D100" s="284"/>
      <c r="E100" s="284"/>
      <c r="F100" s="280">
        <f t="shared" si="14"/>
        <v>0</v>
      </c>
      <c r="G100" s="284"/>
      <c r="H100" s="284"/>
      <c r="I100" s="284"/>
    </row>
    <row r="101" spans="1:9" ht="12" customHeight="1" x14ac:dyDescent="0.35">
      <c r="A101" s="282" t="s">
        <v>16</v>
      </c>
      <c r="B101" s="303" t="s">
        <v>605</v>
      </c>
      <c r="C101" s="284"/>
      <c r="D101" s="284"/>
      <c r="E101" s="284"/>
      <c r="F101" s="280">
        <f t="shared" si="14"/>
        <v>0</v>
      </c>
      <c r="G101" s="284">
        <f t="shared" ref="G101:I109" si="15">+D101+E101+F101</f>
        <v>0</v>
      </c>
      <c r="H101" s="284">
        <f t="shared" si="15"/>
        <v>0</v>
      </c>
      <c r="I101" s="284">
        <f t="shared" si="15"/>
        <v>0</v>
      </c>
    </row>
    <row r="102" spans="1:9" ht="12" hidden="1" customHeight="1" x14ac:dyDescent="0.35">
      <c r="A102" s="282" t="s">
        <v>175</v>
      </c>
      <c r="B102" s="304" t="s">
        <v>176</v>
      </c>
      <c r="C102" s="284"/>
      <c r="D102" s="284"/>
      <c r="E102" s="284"/>
      <c r="F102" s="280">
        <f t="shared" si="14"/>
        <v>0</v>
      </c>
      <c r="G102" s="284">
        <f t="shared" si="15"/>
        <v>0</v>
      </c>
      <c r="H102" s="284">
        <f t="shared" si="15"/>
        <v>0</v>
      </c>
      <c r="I102" s="284">
        <f t="shared" si="15"/>
        <v>0</v>
      </c>
    </row>
    <row r="103" spans="1:9" ht="12" hidden="1" customHeight="1" x14ac:dyDescent="0.35">
      <c r="A103" s="282" t="s">
        <v>177</v>
      </c>
      <c r="B103" s="303" t="s">
        <v>178</v>
      </c>
      <c r="C103" s="284"/>
      <c r="D103" s="284"/>
      <c r="E103" s="284"/>
      <c r="F103" s="280">
        <f t="shared" si="14"/>
        <v>0</v>
      </c>
      <c r="G103" s="284">
        <f t="shared" si="15"/>
        <v>0</v>
      </c>
      <c r="H103" s="284">
        <f t="shared" si="15"/>
        <v>0</v>
      </c>
      <c r="I103" s="284">
        <f t="shared" si="15"/>
        <v>0</v>
      </c>
    </row>
    <row r="104" spans="1:9" ht="12" hidden="1" customHeight="1" x14ac:dyDescent="0.35">
      <c r="A104" s="282" t="s">
        <v>179</v>
      </c>
      <c r="B104" s="303" t="s">
        <v>180</v>
      </c>
      <c r="C104" s="284"/>
      <c r="D104" s="284"/>
      <c r="E104" s="284"/>
      <c r="F104" s="280">
        <f t="shared" si="14"/>
        <v>0</v>
      </c>
      <c r="G104" s="284">
        <f t="shared" si="15"/>
        <v>0</v>
      </c>
      <c r="H104" s="284">
        <f t="shared" si="15"/>
        <v>0</v>
      </c>
      <c r="I104" s="284">
        <f t="shared" si="15"/>
        <v>0</v>
      </c>
    </row>
    <row r="105" spans="1:9" ht="12" hidden="1" customHeight="1" x14ac:dyDescent="0.35">
      <c r="A105" s="282" t="s">
        <v>181</v>
      </c>
      <c r="B105" s="304" t="s">
        <v>182</v>
      </c>
      <c r="C105" s="284"/>
      <c r="D105" s="284"/>
      <c r="E105" s="284"/>
      <c r="F105" s="280">
        <f t="shared" si="14"/>
        <v>0</v>
      </c>
      <c r="G105" s="284">
        <f t="shared" si="15"/>
        <v>0</v>
      </c>
      <c r="H105" s="284">
        <f t="shared" si="15"/>
        <v>0</v>
      </c>
      <c r="I105" s="284">
        <f t="shared" si="15"/>
        <v>0</v>
      </c>
    </row>
    <row r="106" spans="1:9" ht="12" hidden="1" customHeight="1" x14ac:dyDescent="0.35">
      <c r="A106" s="282" t="s">
        <v>183</v>
      </c>
      <c r="B106" s="304" t="s">
        <v>184</v>
      </c>
      <c r="C106" s="284"/>
      <c r="D106" s="284"/>
      <c r="E106" s="284"/>
      <c r="F106" s="280">
        <f t="shared" si="14"/>
        <v>0</v>
      </c>
      <c r="G106" s="284">
        <f t="shared" si="15"/>
        <v>0</v>
      </c>
      <c r="H106" s="284">
        <f t="shared" si="15"/>
        <v>0</v>
      </c>
      <c r="I106" s="284">
        <f t="shared" si="15"/>
        <v>0</v>
      </c>
    </row>
    <row r="107" spans="1:9" ht="12" hidden="1" customHeight="1" x14ac:dyDescent="0.35">
      <c r="A107" s="282" t="s">
        <v>185</v>
      </c>
      <c r="B107" s="303" t="s">
        <v>186</v>
      </c>
      <c r="C107" s="284"/>
      <c r="D107" s="284"/>
      <c r="E107" s="284"/>
      <c r="F107" s="280">
        <f t="shared" si="14"/>
        <v>0</v>
      </c>
      <c r="G107" s="284">
        <f t="shared" si="15"/>
        <v>0</v>
      </c>
      <c r="H107" s="284">
        <f t="shared" si="15"/>
        <v>0</v>
      </c>
      <c r="I107" s="284">
        <f t="shared" si="15"/>
        <v>0</v>
      </c>
    </row>
    <row r="108" spans="1:9" ht="12" hidden="1" customHeight="1" x14ac:dyDescent="0.35">
      <c r="A108" s="282" t="s">
        <v>187</v>
      </c>
      <c r="B108" s="303" t="s">
        <v>188</v>
      </c>
      <c r="C108" s="284"/>
      <c r="D108" s="284"/>
      <c r="E108" s="284"/>
      <c r="F108" s="280">
        <f t="shared" si="14"/>
        <v>0</v>
      </c>
      <c r="G108" s="284">
        <f t="shared" si="15"/>
        <v>0</v>
      </c>
      <c r="H108" s="284">
        <f t="shared" si="15"/>
        <v>0</v>
      </c>
      <c r="I108" s="284">
        <f t="shared" si="15"/>
        <v>0</v>
      </c>
    </row>
    <row r="109" spans="1:9" ht="12" hidden="1" customHeight="1" x14ac:dyDescent="0.35">
      <c r="A109" s="282" t="s">
        <v>189</v>
      </c>
      <c r="B109" s="303" t="s">
        <v>190</v>
      </c>
      <c r="C109" s="284"/>
      <c r="D109" s="284"/>
      <c r="E109" s="284"/>
      <c r="F109" s="280">
        <f t="shared" si="14"/>
        <v>0</v>
      </c>
      <c r="G109" s="284">
        <f t="shared" si="15"/>
        <v>0</v>
      </c>
      <c r="H109" s="284">
        <f t="shared" si="15"/>
        <v>0</v>
      </c>
      <c r="I109" s="284">
        <f t="shared" si="15"/>
        <v>0</v>
      </c>
    </row>
    <row r="110" spans="1:9" ht="12" hidden="1" customHeight="1" thickBot="1" x14ac:dyDescent="0.4">
      <c r="A110" s="282" t="s">
        <v>191</v>
      </c>
      <c r="B110" s="303" t="s">
        <v>192</v>
      </c>
      <c r="C110" s="284"/>
      <c r="D110" s="284"/>
      <c r="E110" s="284"/>
      <c r="F110" s="280">
        <f t="shared" si="14"/>
        <v>0</v>
      </c>
      <c r="G110" s="284"/>
      <c r="H110" s="284"/>
      <c r="I110" s="284"/>
    </row>
    <row r="111" spans="1:9" ht="12" customHeight="1" x14ac:dyDescent="0.35">
      <c r="A111" s="276" t="s">
        <v>18</v>
      </c>
      <c r="B111" s="302" t="s">
        <v>608</v>
      </c>
      <c r="C111" s="280">
        <f>+C112+C114+C116</f>
        <v>1708150</v>
      </c>
      <c r="D111" s="280"/>
      <c r="E111" s="280">
        <f>+E112+E114+E116</f>
        <v>0</v>
      </c>
      <c r="F111" s="280">
        <f t="shared" si="14"/>
        <v>1708150</v>
      </c>
      <c r="G111" s="280">
        <f>+G112+G114+G116</f>
        <v>0</v>
      </c>
      <c r="H111" s="280">
        <f>+H112+H114+H116</f>
        <v>0</v>
      </c>
      <c r="I111" s="281" t="e">
        <f>+H111/G111</f>
        <v>#DIV/0!</v>
      </c>
    </row>
    <row r="112" spans="1:9" ht="12" customHeight="1" x14ac:dyDescent="0.35">
      <c r="A112" s="282" t="s">
        <v>20</v>
      </c>
      <c r="B112" s="303" t="s">
        <v>194</v>
      </c>
      <c r="C112" s="284">
        <v>1454150</v>
      </c>
      <c r="D112" s="284"/>
      <c r="E112" s="284"/>
      <c r="F112" s="280">
        <f t="shared" si="14"/>
        <v>1454150</v>
      </c>
      <c r="G112" s="284"/>
      <c r="H112" s="284"/>
      <c r="I112" s="285" t="e">
        <f>+H112/G112</f>
        <v>#DIV/0!</v>
      </c>
    </row>
    <row r="113" spans="1:9" ht="12" hidden="1" customHeight="1" x14ac:dyDescent="0.35">
      <c r="A113" s="282" t="s">
        <v>22</v>
      </c>
      <c r="B113" s="303" t="s">
        <v>195</v>
      </c>
      <c r="C113" s="284"/>
      <c r="D113" s="284"/>
      <c r="E113" s="284"/>
      <c r="F113" s="280">
        <f t="shared" si="14"/>
        <v>0</v>
      </c>
      <c r="G113" s="284"/>
      <c r="H113" s="284"/>
      <c r="I113" s="284"/>
    </row>
    <row r="114" spans="1:9" ht="12" customHeight="1" x14ac:dyDescent="0.35">
      <c r="A114" s="282" t="s">
        <v>22</v>
      </c>
      <c r="B114" s="303" t="s">
        <v>196</v>
      </c>
      <c r="C114" s="284">
        <v>254000</v>
      </c>
      <c r="D114" s="284"/>
      <c r="E114" s="284"/>
      <c r="F114" s="280">
        <f t="shared" si="14"/>
        <v>254000</v>
      </c>
      <c r="G114" s="284"/>
      <c r="H114" s="284"/>
      <c r="I114" s="285"/>
    </row>
    <row r="115" spans="1:9" ht="12" hidden="1" customHeight="1" x14ac:dyDescent="0.35">
      <c r="A115" s="282" t="s">
        <v>26</v>
      </c>
      <c r="B115" s="303" t="s">
        <v>197</v>
      </c>
      <c r="C115" s="284"/>
      <c r="D115" s="284"/>
      <c r="E115" s="284"/>
      <c r="F115" s="280">
        <f t="shared" si="14"/>
        <v>0</v>
      </c>
      <c r="G115" s="284"/>
      <c r="H115" s="284"/>
      <c r="I115" s="284"/>
    </row>
    <row r="116" spans="1:9" ht="12" customHeight="1" x14ac:dyDescent="0.35">
      <c r="A116" s="282" t="s">
        <v>24</v>
      </c>
      <c r="B116" s="283" t="s">
        <v>198</v>
      </c>
      <c r="C116" s="284"/>
      <c r="D116" s="284"/>
      <c r="E116" s="284"/>
      <c r="F116" s="280">
        <f t="shared" si="14"/>
        <v>0</v>
      </c>
      <c r="G116" s="284"/>
      <c r="H116" s="284"/>
      <c r="I116" s="284"/>
    </row>
    <row r="117" spans="1:9" ht="12" hidden="1" customHeight="1" x14ac:dyDescent="0.35">
      <c r="A117" s="282" t="s">
        <v>30</v>
      </c>
      <c r="B117" s="283" t="s">
        <v>199</v>
      </c>
      <c r="C117" s="284"/>
      <c r="D117" s="284"/>
      <c r="E117" s="284"/>
      <c r="F117" s="280">
        <f t="shared" si="14"/>
        <v>0</v>
      </c>
      <c r="G117" s="284"/>
      <c r="H117" s="284"/>
      <c r="I117" s="284"/>
    </row>
    <row r="118" spans="1:9" ht="12" hidden="1" customHeight="1" x14ac:dyDescent="0.35">
      <c r="A118" s="282" t="s">
        <v>200</v>
      </c>
      <c r="B118" s="303" t="s">
        <v>201</v>
      </c>
      <c r="C118" s="284"/>
      <c r="D118" s="284"/>
      <c r="E118" s="284"/>
      <c r="F118" s="280">
        <f t="shared" si="14"/>
        <v>0</v>
      </c>
      <c r="G118" s="284">
        <f t="shared" ref="G118:I123" si="16">+D118+E118+F118</f>
        <v>0</v>
      </c>
      <c r="H118" s="284">
        <f t="shared" si="16"/>
        <v>0</v>
      </c>
      <c r="I118" s="284">
        <f t="shared" si="16"/>
        <v>0</v>
      </c>
    </row>
    <row r="119" spans="1:9" ht="12" hidden="1" customHeight="1" x14ac:dyDescent="0.35">
      <c r="A119" s="282" t="s">
        <v>202</v>
      </c>
      <c r="B119" s="303" t="s">
        <v>180</v>
      </c>
      <c r="C119" s="284"/>
      <c r="D119" s="284"/>
      <c r="E119" s="284"/>
      <c r="F119" s="280">
        <f t="shared" si="14"/>
        <v>0</v>
      </c>
      <c r="G119" s="284">
        <f t="shared" si="16"/>
        <v>0</v>
      </c>
      <c r="H119" s="284">
        <f t="shared" si="16"/>
        <v>0</v>
      </c>
      <c r="I119" s="284">
        <f t="shared" si="16"/>
        <v>0</v>
      </c>
    </row>
    <row r="120" spans="1:9" ht="12" hidden="1" customHeight="1" x14ac:dyDescent="0.35">
      <c r="A120" s="282" t="s">
        <v>203</v>
      </c>
      <c r="B120" s="303" t="s">
        <v>204</v>
      </c>
      <c r="C120" s="284"/>
      <c r="D120" s="284"/>
      <c r="E120" s="284"/>
      <c r="F120" s="280">
        <f t="shared" si="14"/>
        <v>0</v>
      </c>
      <c r="G120" s="284">
        <f t="shared" si="16"/>
        <v>0</v>
      </c>
      <c r="H120" s="284">
        <f t="shared" si="16"/>
        <v>0</v>
      </c>
      <c r="I120" s="284">
        <f t="shared" si="16"/>
        <v>0</v>
      </c>
    </row>
    <row r="121" spans="1:9" ht="12" hidden="1" customHeight="1" x14ac:dyDescent="0.35">
      <c r="A121" s="282" t="s">
        <v>205</v>
      </c>
      <c r="B121" s="303" t="s">
        <v>206</v>
      </c>
      <c r="C121" s="284"/>
      <c r="D121" s="284"/>
      <c r="E121" s="284"/>
      <c r="F121" s="280">
        <f t="shared" si="14"/>
        <v>0</v>
      </c>
      <c r="G121" s="284">
        <f t="shared" si="16"/>
        <v>0</v>
      </c>
      <c r="H121" s="284">
        <f t="shared" si="16"/>
        <v>0</v>
      </c>
      <c r="I121" s="284">
        <f t="shared" si="16"/>
        <v>0</v>
      </c>
    </row>
    <row r="122" spans="1:9" ht="12" hidden="1" customHeight="1" x14ac:dyDescent="0.35">
      <c r="A122" s="282" t="s">
        <v>207</v>
      </c>
      <c r="B122" s="303" t="s">
        <v>186</v>
      </c>
      <c r="C122" s="284"/>
      <c r="D122" s="284"/>
      <c r="E122" s="284"/>
      <c r="F122" s="280">
        <f t="shared" si="14"/>
        <v>0</v>
      </c>
      <c r="G122" s="284">
        <f t="shared" si="16"/>
        <v>0</v>
      </c>
      <c r="H122" s="284">
        <f t="shared" si="16"/>
        <v>0</v>
      </c>
      <c r="I122" s="284">
        <f t="shared" si="16"/>
        <v>0</v>
      </c>
    </row>
    <row r="123" spans="1:9" s="286" customFormat="1" ht="12" hidden="1" customHeight="1" x14ac:dyDescent="0.35">
      <c r="A123" s="282" t="s">
        <v>208</v>
      </c>
      <c r="B123" s="303" t="s">
        <v>209</v>
      </c>
      <c r="C123" s="284"/>
      <c r="D123" s="284"/>
      <c r="E123" s="284"/>
      <c r="F123" s="280">
        <f t="shared" si="14"/>
        <v>0</v>
      </c>
      <c r="G123" s="284">
        <f t="shared" si="16"/>
        <v>0</v>
      </c>
      <c r="H123" s="284">
        <f t="shared" si="16"/>
        <v>0</v>
      </c>
      <c r="I123" s="284">
        <f t="shared" si="16"/>
        <v>0</v>
      </c>
    </row>
    <row r="124" spans="1:9" ht="12" hidden="1" customHeight="1" thickBot="1" x14ac:dyDescent="0.4">
      <c r="A124" s="282" t="s">
        <v>210</v>
      </c>
      <c r="B124" s="303" t="s">
        <v>211</v>
      </c>
      <c r="C124" s="284"/>
      <c r="D124" s="284"/>
      <c r="E124" s="284"/>
      <c r="F124" s="280">
        <f t="shared" si="14"/>
        <v>0</v>
      </c>
      <c r="G124" s="284"/>
      <c r="H124" s="284"/>
      <c r="I124" s="284"/>
    </row>
    <row r="125" spans="1:9" ht="12" hidden="1" customHeight="1" thickBot="1" x14ac:dyDescent="0.4">
      <c r="A125" s="276" t="s">
        <v>32</v>
      </c>
      <c r="B125" s="279" t="s">
        <v>212</v>
      </c>
      <c r="C125" s="280">
        <f>+C126+C127</f>
        <v>0</v>
      </c>
      <c r="D125" s="280"/>
      <c r="E125" s="280">
        <f>+E126+E127</f>
        <v>0</v>
      </c>
      <c r="F125" s="280">
        <f t="shared" si="14"/>
        <v>0</v>
      </c>
      <c r="G125" s="280">
        <f>+G126+G127</f>
        <v>0</v>
      </c>
      <c r="H125" s="280">
        <f>+H126+H127</f>
        <v>0</v>
      </c>
      <c r="I125" s="280">
        <f>+I126+I127</f>
        <v>0</v>
      </c>
    </row>
    <row r="126" spans="1:9" ht="12" hidden="1" customHeight="1" x14ac:dyDescent="0.35">
      <c r="A126" s="282" t="s">
        <v>34</v>
      </c>
      <c r="B126" s="303" t="s">
        <v>213</v>
      </c>
      <c r="C126" s="284"/>
      <c r="D126" s="284"/>
      <c r="E126" s="284"/>
      <c r="F126" s="280">
        <f t="shared" si="14"/>
        <v>0</v>
      </c>
      <c r="G126" s="284">
        <f t="shared" ref="G126:I127" si="17">+D126+E126+F126</f>
        <v>0</v>
      </c>
      <c r="H126" s="284">
        <f t="shared" si="17"/>
        <v>0</v>
      </c>
      <c r="I126" s="284">
        <f t="shared" si="17"/>
        <v>0</v>
      </c>
    </row>
    <row r="127" spans="1:9" ht="12" hidden="1" customHeight="1" thickBot="1" x14ac:dyDescent="0.4">
      <c r="A127" s="282" t="s">
        <v>36</v>
      </c>
      <c r="B127" s="303" t="s">
        <v>214</v>
      </c>
      <c r="C127" s="284"/>
      <c r="D127" s="284"/>
      <c r="E127" s="284"/>
      <c r="F127" s="280">
        <f t="shared" si="14"/>
        <v>0</v>
      </c>
      <c r="G127" s="284">
        <f t="shared" si="17"/>
        <v>0</v>
      </c>
      <c r="H127" s="284">
        <f t="shared" si="17"/>
        <v>0</v>
      </c>
      <c r="I127" s="284">
        <f t="shared" si="17"/>
        <v>0</v>
      </c>
    </row>
    <row r="128" spans="1:9" ht="12" customHeight="1" x14ac:dyDescent="0.35">
      <c r="A128" s="276" t="s">
        <v>32</v>
      </c>
      <c r="B128" s="279" t="s">
        <v>609</v>
      </c>
      <c r="C128" s="280">
        <f>+C95+C111+C125</f>
        <v>62277340</v>
      </c>
      <c r="D128" s="280"/>
      <c r="E128" s="280">
        <f>+E95+E111+E125</f>
        <v>0</v>
      </c>
      <c r="F128" s="280">
        <f t="shared" si="14"/>
        <v>62277340</v>
      </c>
      <c r="G128" s="280">
        <f>+G95+G111+G125</f>
        <v>0</v>
      </c>
      <c r="H128" s="280">
        <f>+H95+H111+H125</f>
        <v>0</v>
      </c>
      <c r="I128" s="281" t="e">
        <f>+H128/G128</f>
        <v>#DIV/0!</v>
      </c>
    </row>
    <row r="129" spans="1:12" ht="12" customHeight="1" x14ac:dyDescent="0.35">
      <c r="A129" s="276" t="s">
        <v>215</v>
      </c>
      <c r="B129" s="279" t="s">
        <v>606</v>
      </c>
      <c r="C129" s="280">
        <f>+C130+C131+C132</f>
        <v>0</v>
      </c>
      <c r="D129" s="280"/>
      <c r="E129" s="280">
        <f>+E130+E131+E132</f>
        <v>0</v>
      </c>
      <c r="F129" s="280">
        <f t="shared" si="14"/>
        <v>0</v>
      </c>
      <c r="G129" s="280">
        <f>+G130+G131+G132</f>
        <v>0</v>
      </c>
      <c r="H129" s="280">
        <f>+H130+H131+H132</f>
        <v>0</v>
      </c>
      <c r="I129" s="280">
        <f>+I130+I131+I132</f>
        <v>0</v>
      </c>
    </row>
    <row r="130" spans="1:12" s="286" customFormat="1" ht="12" hidden="1" customHeight="1" x14ac:dyDescent="0.35">
      <c r="A130" s="282" t="s">
        <v>62</v>
      </c>
      <c r="B130" s="303" t="s">
        <v>365</v>
      </c>
      <c r="C130" s="284"/>
      <c r="D130" s="284"/>
      <c r="E130" s="284"/>
      <c r="F130" s="280">
        <f t="shared" si="14"/>
        <v>0</v>
      </c>
      <c r="G130" s="284">
        <f t="shared" ref="G130:I132" si="18">+D130+E130+F130</f>
        <v>0</v>
      </c>
      <c r="H130" s="284">
        <f t="shared" si="18"/>
        <v>0</v>
      </c>
      <c r="I130" s="284">
        <f t="shared" si="18"/>
        <v>0</v>
      </c>
    </row>
    <row r="131" spans="1:12" ht="23.25" hidden="1" customHeight="1" x14ac:dyDescent="0.35">
      <c r="A131" s="282" t="s">
        <v>64</v>
      </c>
      <c r="B131" s="303" t="s">
        <v>366</v>
      </c>
      <c r="C131" s="284"/>
      <c r="D131" s="284"/>
      <c r="E131" s="284"/>
      <c r="F131" s="280">
        <f t="shared" si="14"/>
        <v>0</v>
      </c>
      <c r="G131" s="284">
        <f t="shared" si="18"/>
        <v>0</v>
      </c>
      <c r="H131" s="284">
        <f t="shared" si="18"/>
        <v>0</v>
      </c>
      <c r="I131" s="284">
        <f t="shared" si="18"/>
        <v>0</v>
      </c>
      <c r="L131" s="100"/>
    </row>
    <row r="132" spans="1:12" ht="21" hidden="1" customHeight="1" thickBot="1" x14ac:dyDescent="0.4">
      <c r="A132" s="282" t="s">
        <v>66</v>
      </c>
      <c r="B132" s="303" t="s">
        <v>367</v>
      </c>
      <c r="C132" s="284"/>
      <c r="D132" s="284"/>
      <c r="E132" s="284"/>
      <c r="F132" s="280">
        <f t="shared" si="14"/>
        <v>0</v>
      </c>
      <c r="G132" s="284">
        <f t="shared" si="18"/>
        <v>0</v>
      </c>
      <c r="H132" s="284">
        <f t="shared" si="18"/>
        <v>0</v>
      </c>
      <c r="I132" s="284">
        <f t="shared" si="18"/>
        <v>0</v>
      </c>
    </row>
    <row r="133" spans="1:12" ht="12" customHeight="1" x14ac:dyDescent="0.35">
      <c r="A133" s="276" t="s">
        <v>60</v>
      </c>
      <c r="B133" s="279" t="s">
        <v>610</v>
      </c>
      <c r="C133" s="280">
        <f>+C134+C135+C136+C137</f>
        <v>0</v>
      </c>
      <c r="D133" s="280"/>
      <c r="E133" s="280">
        <f>+E134+E135+E136+E137</f>
        <v>0</v>
      </c>
      <c r="F133" s="280">
        <f t="shared" si="14"/>
        <v>0</v>
      </c>
      <c r="G133" s="280">
        <f>+G134+G135+G136+G137</f>
        <v>0</v>
      </c>
      <c r="H133" s="280">
        <f>+H134+H135+H136+H137</f>
        <v>0</v>
      </c>
      <c r="I133" s="280">
        <f>+I134+I135+I136+I137</f>
        <v>0</v>
      </c>
    </row>
    <row r="134" spans="1:12" s="286" customFormat="1" ht="12" hidden="1" customHeight="1" x14ac:dyDescent="0.35">
      <c r="A134" s="282" t="s">
        <v>84</v>
      </c>
      <c r="B134" s="303" t="s">
        <v>222</v>
      </c>
      <c r="C134" s="284"/>
      <c r="D134" s="284"/>
      <c r="E134" s="284"/>
      <c r="F134" s="280">
        <f t="shared" si="14"/>
        <v>0</v>
      </c>
      <c r="G134" s="284">
        <f t="shared" ref="G134:I136" si="19">+D134+E134+F134</f>
        <v>0</v>
      </c>
      <c r="H134" s="284">
        <f t="shared" si="19"/>
        <v>0</v>
      </c>
      <c r="I134" s="284">
        <f t="shared" si="19"/>
        <v>0</v>
      </c>
    </row>
    <row r="135" spans="1:12" s="286" customFormat="1" ht="12" hidden="1" customHeight="1" x14ac:dyDescent="0.35">
      <c r="A135" s="282" t="s">
        <v>86</v>
      </c>
      <c r="B135" s="303" t="s">
        <v>223</v>
      </c>
      <c r="C135" s="284"/>
      <c r="D135" s="284"/>
      <c r="E135" s="284"/>
      <c r="F135" s="280">
        <f t="shared" si="14"/>
        <v>0</v>
      </c>
      <c r="G135" s="284">
        <f t="shared" si="19"/>
        <v>0</v>
      </c>
      <c r="H135" s="284">
        <f t="shared" si="19"/>
        <v>0</v>
      </c>
      <c r="I135" s="284">
        <f t="shared" si="19"/>
        <v>0</v>
      </c>
    </row>
    <row r="136" spans="1:12" s="286" customFormat="1" ht="12" hidden="1" customHeight="1" x14ac:dyDescent="0.35">
      <c r="A136" s="282" t="s">
        <v>88</v>
      </c>
      <c r="B136" s="303" t="s">
        <v>224</v>
      </c>
      <c r="C136" s="284"/>
      <c r="D136" s="284"/>
      <c r="E136" s="284"/>
      <c r="F136" s="280">
        <f t="shared" si="14"/>
        <v>0</v>
      </c>
      <c r="G136" s="284">
        <f t="shared" si="19"/>
        <v>0</v>
      </c>
      <c r="H136" s="284">
        <f t="shared" si="19"/>
        <v>0</v>
      </c>
      <c r="I136" s="284">
        <f t="shared" si="19"/>
        <v>0</v>
      </c>
    </row>
    <row r="137" spans="1:12" s="286" customFormat="1" ht="12" hidden="1" customHeight="1" thickBot="1" x14ac:dyDescent="0.4">
      <c r="A137" s="282" t="s">
        <v>90</v>
      </c>
      <c r="B137" s="303" t="s">
        <v>225</v>
      </c>
      <c r="C137" s="284"/>
      <c r="D137" s="284"/>
      <c r="E137" s="284"/>
      <c r="F137" s="280">
        <f t="shared" si="14"/>
        <v>0</v>
      </c>
      <c r="G137" s="284">
        <f>+D137+E137+F137</f>
        <v>0</v>
      </c>
      <c r="H137" s="284">
        <f>+E137+F137+G137</f>
        <v>0</v>
      </c>
      <c r="I137" s="284">
        <f>+F137+G137+H137</f>
        <v>0</v>
      </c>
    </row>
    <row r="138" spans="1:12" s="286" customFormat="1" ht="12" customHeight="1" x14ac:dyDescent="0.35">
      <c r="A138" s="276" t="s">
        <v>82</v>
      </c>
      <c r="B138" s="279" t="s">
        <v>611</v>
      </c>
      <c r="C138" s="280">
        <f>+C139+C140+C141+C142</f>
        <v>0</v>
      </c>
      <c r="D138" s="280"/>
      <c r="E138" s="280">
        <f>+E139+E140+E141+E142</f>
        <v>0</v>
      </c>
      <c r="F138" s="280">
        <f t="shared" si="14"/>
        <v>0</v>
      </c>
      <c r="G138" s="280">
        <f>+G139+G140+G141+G142</f>
        <v>0</v>
      </c>
      <c r="H138" s="280">
        <f>+H139+H140+H141+H142</f>
        <v>0</v>
      </c>
      <c r="I138" s="280">
        <f>+I139+I140+I141+I142</f>
        <v>0</v>
      </c>
    </row>
    <row r="139" spans="1:12" s="286" customFormat="1" ht="12" hidden="1" customHeight="1" x14ac:dyDescent="0.35">
      <c r="A139" s="282" t="s">
        <v>96</v>
      </c>
      <c r="B139" s="303" t="s">
        <v>228</v>
      </c>
      <c r="C139" s="284"/>
      <c r="D139" s="284"/>
      <c r="E139" s="284"/>
      <c r="F139" s="280">
        <f t="shared" si="14"/>
        <v>0</v>
      </c>
      <c r="G139" s="284">
        <f t="shared" ref="G139:I142" si="20">+D139+E139+F139</f>
        <v>0</v>
      </c>
      <c r="H139" s="284">
        <f t="shared" si="20"/>
        <v>0</v>
      </c>
      <c r="I139" s="284">
        <f t="shared" si="20"/>
        <v>0</v>
      </c>
    </row>
    <row r="140" spans="1:12" ht="12.75" hidden="1" customHeight="1" x14ac:dyDescent="0.35">
      <c r="A140" s="282" t="s">
        <v>98</v>
      </c>
      <c r="B140" s="303" t="s">
        <v>229</v>
      </c>
      <c r="C140" s="284"/>
      <c r="D140" s="284"/>
      <c r="E140" s="284"/>
      <c r="F140" s="280">
        <f t="shared" si="14"/>
        <v>0</v>
      </c>
      <c r="G140" s="284">
        <f t="shared" si="20"/>
        <v>0</v>
      </c>
      <c r="H140" s="284">
        <f t="shared" si="20"/>
        <v>0</v>
      </c>
      <c r="I140" s="284">
        <f t="shared" si="20"/>
        <v>0</v>
      </c>
    </row>
    <row r="141" spans="1:12" ht="12" hidden="1" customHeight="1" x14ac:dyDescent="0.35">
      <c r="A141" s="282" t="s">
        <v>100</v>
      </c>
      <c r="B141" s="303" t="s">
        <v>230</v>
      </c>
      <c r="C141" s="284"/>
      <c r="D141" s="284"/>
      <c r="E141" s="284"/>
      <c r="F141" s="280">
        <f t="shared" si="14"/>
        <v>0</v>
      </c>
      <c r="G141" s="284">
        <f t="shared" si="20"/>
        <v>0</v>
      </c>
      <c r="H141" s="284">
        <f t="shared" si="20"/>
        <v>0</v>
      </c>
      <c r="I141" s="284">
        <f t="shared" si="20"/>
        <v>0</v>
      </c>
    </row>
    <row r="142" spans="1:12" ht="15" hidden="1" customHeight="1" thickBot="1" x14ac:dyDescent="0.4">
      <c r="A142" s="282" t="s">
        <v>102</v>
      </c>
      <c r="B142" s="303" t="s">
        <v>231</v>
      </c>
      <c r="C142" s="284"/>
      <c r="D142" s="284"/>
      <c r="E142" s="284"/>
      <c r="F142" s="280">
        <f t="shared" si="14"/>
        <v>0</v>
      </c>
      <c r="G142" s="284">
        <f t="shared" si="20"/>
        <v>0</v>
      </c>
      <c r="H142" s="284">
        <f t="shared" si="20"/>
        <v>0</v>
      </c>
      <c r="I142" s="284">
        <f t="shared" si="20"/>
        <v>0</v>
      </c>
    </row>
    <row r="143" spans="1:12" x14ac:dyDescent="0.35">
      <c r="A143" s="276" t="s">
        <v>226</v>
      </c>
      <c r="B143" s="279" t="s">
        <v>612</v>
      </c>
      <c r="C143" s="305">
        <f>+C144+C145+C146+C147</f>
        <v>0</v>
      </c>
      <c r="D143" s="305"/>
      <c r="E143" s="305">
        <f>+E144+E145+E146+E147</f>
        <v>0</v>
      </c>
      <c r="F143" s="280">
        <f t="shared" si="14"/>
        <v>0</v>
      </c>
      <c r="G143" s="305">
        <f>+G144+G145+G146+G147</f>
        <v>0</v>
      </c>
      <c r="H143" s="305">
        <f>+H144+H145+H146+H147</f>
        <v>0</v>
      </c>
      <c r="I143" s="305">
        <f>+I144+I145+I146+I147</f>
        <v>0</v>
      </c>
    </row>
    <row r="144" spans="1:12" ht="15" hidden="1" customHeight="1" x14ac:dyDescent="0.35">
      <c r="A144" s="282" t="s">
        <v>106</v>
      </c>
      <c r="B144" s="303" t="s">
        <v>368</v>
      </c>
      <c r="C144" s="284"/>
      <c r="D144" s="284"/>
      <c r="E144" s="284"/>
      <c r="F144" s="280">
        <f t="shared" si="14"/>
        <v>0</v>
      </c>
      <c r="G144" s="284">
        <f t="shared" ref="G144:I147" si="21">+D144+E144+F144</f>
        <v>0</v>
      </c>
      <c r="H144" s="284">
        <f t="shared" si="21"/>
        <v>0</v>
      </c>
      <c r="I144" s="284">
        <f t="shared" si="21"/>
        <v>0</v>
      </c>
    </row>
    <row r="145" spans="1:9" ht="14.25" hidden="1" customHeight="1" x14ac:dyDescent="0.35">
      <c r="A145" s="282" t="s">
        <v>108</v>
      </c>
      <c r="B145" s="303" t="s">
        <v>369</v>
      </c>
      <c r="C145" s="284"/>
      <c r="D145" s="284"/>
      <c r="E145" s="284"/>
      <c r="F145" s="280">
        <f t="shared" si="14"/>
        <v>0</v>
      </c>
      <c r="G145" s="284">
        <f t="shared" si="21"/>
        <v>0</v>
      </c>
      <c r="H145" s="284">
        <f t="shared" si="21"/>
        <v>0</v>
      </c>
      <c r="I145" s="284">
        <f t="shared" si="21"/>
        <v>0</v>
      </c>
    </row>
    <row r="146" spans="1:9" hidden="1" x14ac:dyDescent="0.35">
      <c r="A146" s="282" t="s">
        <v>110</v>
      </c>
      <c r="B146" s="303" t="s">
        <v>370</v>
      </c>
      <c r="C146" s="284"/>
      <c r="D146" s="284"/>
      <c r="E146" s="284"/>
      <c r="F146" s="280">
        <f t="shared" si="14"/>
        <v>0</v>
      </c>
      <c r="G146" s="284">
        <f t="shared" si="21"/>
        <v>0</v>
      </c>
      <c r="H146" s="284">
        <f t="shared" si="21"/>
        <v>0</v>
      </c>
      <c r="I146" s="284">
        <f t="shared" si="21"/>
        <v>0</v>
      </c>
    </row>
    <row r="147" spans="1:9" hidden="1" x14ac:dyDescent="0.35">
      <c r="A147" s="282" t="s">
        <v>112</v>
      </c>
      <c r="B147" s="303" t="s">
        <v>371</v>
      </c>
      <c r="C147" s="284"/>
      <c r="D147" s="284"/>
      <c r="E147" s="284"/>
      <c r="F147" s="280">
        <f t="shared" si="14"/>
        <v>0</v>
      </c>
      <c r="G147" s="284">
        <f t="shared" si="21"/>
        <v>0</v>
      </c>
      <c r="H147" s="284">
        <f t="shared" si="21"/>
        <v>0</v>
      </c>
      <c r="I147" s="284">
        <f t="shared" si="21"/>
        <v>0</v>
      </c>
    </row>
    <row r="148" spans="1:9" x14ac:dyDescent="0.35">
      <c r="A148" s="276" t="s">
        <v>104</v>
      </c>
      <c r="B148" s="279" t="s">
        <v>613</v>
      </c>
      <c r="C148" s="306">
        <f>+C129+C133+C138+C143</f>
        <v>0</v>
      </c>
      <c r="D148" s="306"/>
      <c r="E148" s="306">
        <f>+E129+E133+E138+E143</f>
        <v>0</v>
      </c>
      <c r="F148" s="280">
        <f t="shared" si="14"/>
        <v>0</v>
      </c>
      <c r="G148" s="306">
        <f>+G129+G133+G138+G143</f>
        <v>0</v>
      </c>
      <c r="H148" s="306">
        <f>+H129+H133+H138+H143</f>
        <v>0</v>
      </c>
      <c r="I148" s="306">
        <f>+I129+I133+I138+I143</f>
        <v>0</v>
      </c>
    </row>
    <row r="149" spans="1:9" x14ac:dyDescent="0.35">
      <c r="A149" s="277" t="s">
        <v>114</v>
      </c>
      <c r="B149" s="289" t="s">
        <v>614</v>
      </c>
      <c r="C149" s="306">
        <f>+C128+C148</f>
        <v>62277340</v>
      </c>
      <c r="D149" s="306"/>
      <c r="E149" s="306">
        <f>+E128+E148</f>
        <v>0</v>
      </c>
      <c r="F149" s="280">
        <f t="shared" si="14"/>
        <v>62277340</v>
      </c>
      <c r="G149" s="306">
        <f>+G128+G148</f>
        <v>0</v>
      </c>
      <c r="H149" s="306">
        <f>+H128+H148</f>
        <v>0</v>
      </c>
      <c r="I149" s="281" t="e">
        <f>+H149/G149</f>
        <v>#DIV/0!</v>
      </c>
    </row>
    <row r="151" spans="1:9" ht="15" hidden="1" customHeight="1" thickBot="1" x14ac:dyDescent="0.4">
      <c r="A151" s="347" t="s">
        <v>531</v>
      </c>
      <c r="B151" s="348"/>
      <c r="C151" s="680">
        <v>26</v>
      </c>
      <c r="D151" s="681"/>
      <c r="E151" s="681"/>
      <c r="F151" s="682"/>
      <c r="G151" s="96"/>
      <c r="H151" s="96"/>
      <c r="I151" s="96"/>
    </row>
    <row r="152" spans="1:9" ht="14.25" hidden="1" customHeight="1" thickBot="1" x14ac:dyDescent="0.4">
      <c r="A152" s="347" t="s">
        <v>532</v>
      </c>
      <c r="B152" s="348"/>
      <c r="C152" s="683">
        <v>0</v>
      </c>
      <c r="D152" s="684"/>
      <c r="E152" s="684"/>
      <c r="F152" s="685"/>
      <c r="G152" s="96"/>
      <c r="H152" s="96"/>
      <c r="I152" s="96"/>
    </row>
  </sheetData>
  <mergeCells count="22">
    <mergeCell ref="A1:I1"/>
    <mergeCell ref="C151:F151"/>
    <mergeCell ref="C152:F152"/>
    <mergeCell ref="A94:I94"/>
    <mergeCell ref="G91:G92"/>
    <mergeCell ref="H91:H92"/>
    <mergeCell ref="I91:I92"/>
    <mergeCell ref="F2:I2"/>
    <mergeCell ref="F90:I90"/>
    <mergeCell ref="A8:I8"/>
    <mergeCell ref="G5:G6"/>
    <mergeCell ref="H5:H6"/>
    <mergeCell ref="I5:I6"/>
    <mergeCell ref="C5:F5"/>
    <mergeCell ref="A91:A92"/>
    <mergeCell ref="B91:B92"/>
    <mergeCell ref="C91:F91"/>
    <mergeCell ref="B3:I3"/>
    <mergeCell ref="B4:E4"/>
    <mergeCell ref="A5:A6"/>
    <mergeCell ref="B5:B6"/>
    <mergeCell ref="F4:I4"/>
  </mergeCells>
  <printOptions horizontalCentered="1"/>
  <pageMargins left="0.45" right="0.56000000000000005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L153"/>
  <sheetViews>
    <sheetView view="pageBreakPreview" topLeftCell="A78" zoomScale="60" zoomScaleNormal="100" workbookViewId="0">
      <selection sqref="A1:I1"/>
    </sheetView>
  </sheetViews>
  <sheetFormatPr defaultRowHeight="10.5" x14ac:dyDescent="0.35"/>
  <cols>
    <col min="1" max="1" width="9.1796875" style="299" customWidth="1"/>
    <col min="2" max="2" width="45.1796875" style="287" customWidth="1"/>
    <col min="3" max="3" width="13" style="300" customWidth="1"/>
    <col min="4" max="4" width="11.453125" style="300" customWidth="1"/>
    <col min="5" max="5" width="10.7265625" style="300" customWidth="1"/>
    <col min="6" max="6" width="14.26953125" style="300" customWidth="1"/>
    <col min="7" max="8" width="12.54296875" style="300" hidden="1" customWidth="1"/>
    <col min="9" max="9" width="10.26953125" style="300" hidden="1" customWidth="1"/>
    <col min="10" max="257" width="9.1796875" style="96"/>
    <col min="258" max="258" width="12.7265625" style="96" customWidth="1"/>
    <col min="259" max="259" width="50.81640625" style="96" customWidth="1"/>
    <col min="260" max="262" width="13.54296875" style="96" customWidth="1"/>
    <col min="263" max="513" width="9.1796875" style="96"/>
    <col min="514" max="514" width="12.7265625" style="96" customWidth="1"/>
    <col min="515" max="515" width="50.81640625" style="96" customWidth="1"/>
    <col min="516" max="518" width="13.54296875" style="96" customWidth="1"/>
    <col min="519" max="769" width="9.1796875" style="96"/>
    <col min="770" max="770" width="12.7265625" style="96" customWidth="1"/>
    <col min="771" max="771" width="50.81640625" style="96" customWidth="1"/>
    <col min="772" max="774" width="13.54296875" style="96" customWidth="1"/>
    <col min="775" max="1025" width="9.1796875" style="96"/>
    <col min="1026" max="1026" width="12.7265625" style="96" customWidth="1"/>
    <col min="1027" max="1027" width="50.81640625" style="96" customWidth="1"/>
    <col min="1028" max="1030" width="13.54296875" style="96" customWidth="1"/>
    <col min="1031" max="1281" width="9.1796875" style="96"/>
    <col min="1282" max="1282" width="12.7265625" style="96" customWidth="1"/>
    <col min="1283" max="1283" width="50.81640625" style="96" customWidth="1"/>
    <col min="1284" max="1286" width="13.54296875" style="96" customWidth="1"/>
    <col min="1287" max="1537" width="9.1796875" style="96"/>
    <col min="1538" max="1538" width="12.7265625" style="96" customWidth="1"/>
    <col min="1539" max="1539" width="50.81640625" style="96" customWidth="1"/>
    <col min="1540" max="1542" width="13.54296875" style="96" customWidth="1"/>
    <col min="1543" max="1793" width="9.1796875" style="96"/>
    <col min="1794" max="1794" width="12.7265625" style="96" customWidth="1"/>
    <col min="1795" max="1795" width="50.81640625" style="96" customWidth="1"/>
    <col min="1796" max="1798" width="13.54296875" style="96" customWidth="1"/>
    <col min="1799" max="2049" width="9.1796875" style="96"/>
    <col min="2050" max="2050" width="12.7265625" style="96" customWidth="1"/>
    <col min="2051" max="2051" width="50.81640625" style="96" customWidth="1"/>
    <col min="2052" max="2054" width="13.54296875" style="96" customWidth="1"/>
    <col min="2055" max="2305" width="9.1796875" style="96"/>
    <col min="2306" max="2306" width="12.7265625" style="96" customWidth="1"/>
    <col min="2307" max="2307" width="50.81640625" style="96" customWidth="1"/>
    <col min="2308" max="2310" width="13.54296875" style="96" customWidth="1"/>
    <col min="2311" max="2561" width="9.1796875" style="96"/>
    <col min="2562" max="2562" width="12.7265625" style="96" customWidth="1"/>
    <col min="2563" max="2563" width="50.81640625" style="96" customWidth="1"/>
    <col min="2564" max="2566" width="13.54296875" style="96" customWidth="1"/>
    <col min="2567" max="2817" width="9.1796875" style="96"/>
    <col min="2818" max="2818" width="12.7265625" style="96" customWidth="1"/>
    <col min="2819" max="2819" width="50.81640625" style="96" customWidth="1"/>
    <col min="2820" max="2822" width="13.54296875" style="96" customWidth="1"/>
    <col min="2823" max="3073" width="9.1796875" style="96"/>
    <col min="3074" max="3074" width="12.7265625" style="96" customWidth="1"/>
    <col min="3075" max="3075" width="50.81640625" style="96" customWidth="1"/>
    <col min="3076" max="3078" width="13.54296875" style="96" customWidth="1"/>
    <col min="3079" max="3329" width="9.1796875" style="96"/>
    <col min="3330" max="3330" width="12.7265625" style="96" customWidth="1"/>
    <col min="3331" max="3331" width="50.81640625" style="96" customWidth="1"/>
    <col min="3332" max="3334" width="13.54296875" style="96" customWidth="1"/>
    <col min="3335" max="3585" width="9.1796875" style="96"/>
    <col min="3586" max="3586" width="12.7265625" style="96" customWidth="1"/>
    <col min="3587" max="3587" width="50.81640625" style="96" customWidth="1"/>
    <col min="3588" max="3590" width="13.54296875" style="96" customWidth="1"/>
    <col min="3591" max="3841" width="9.1796875" style="96"/>
    <col min="3842" max="3842" width="12.7265625" style="96" customWidth="1"/>
    <col min="3843" max="3843" width="50.81640625" style="96" customWidth="1"/>
    <col min="3844" max="3846" width="13.54296875" style="96" customWidth="1"/>
    <col min="3847" max="4097" width="9.1796875" style="96"/>
    <col min="4098" max="4098" width="12.7265625" style="96" customWidth="1"/>
    <col min="4099" max="4099" width="50.81640625" style="96" customWidth="1"/>
    <col min="4100" max="4102" width="13.54296875" style="96" customWidth="1"/>
    <col min="4103" max="4353" width="9.1796875" style="96"/>
    <col min="4354" max="4354" width="12.7265625" style="96" customWidth="1"/>
    <col min="4355" max="4355" width="50.81640625" style="96" customWidth="1"/>
    <col min="4356" max="4358" width="13.54296875" style="96" customWidth="1"/>
    <col min="4359" max="4609" width="9.1796875" style="96"/>
    <col min="4610" max="4610" width="12.7265625" style="96" customWidth="1"/>
    <col min="4611" max="4611" width="50.81640625" style="96" customWidth="1"/>
    <col min="4612" max="4614" width="13.54296875" style="96" customWidth="1"/>
    <col min="4615" max="4865" width="9.1796875" style="96"/>
    <col min="4866" max="4866" width="12.7265625" style="96" customWidth="1"/>
    <col min="4867" max="4867" width="50.81640625" style="96" customWidth="1"/>
    <col min="4868" max="4870" width="13.54296875" style="96" customWidth="1"/>
    <col min="4871" max="5121" width="9.1796875" style="96"/>
    <col min="5122" max="5122" width="12.7265625" style="96" customWidth="1"/>
    <col min="5123" max="5123" width="50.81640625" style="96" customWidth="1"/>
    <col min="5124" max="5126" width="13.54296875" style="96" customWidth="1"/>
    <col min="5127" max="5377" width="9.1796875" style="96"/>
    <col min="5378" max="5378" width="12.7265625" style="96" customWidth="1"/>
    <col min="5379" max="5379" width="50.81640625" style="96" customWidth="1"/>
    <col min="5380" max="5382" width="13.54296875" style="96" customWidth="1"/>
    <col min="5383" max="5633" width="9.1796875" style="96"/>
    <col min="5634" max="5634" width="12.7265625" style="96" customWidth="1"/>
    <col min="5635" max="5635" width="50.81640625" style="96" customWidth="1"/>
    <col min="5636" max="5638" width="13.54296875" style="96" customWidth="1"/>
    <col min="5639" max="5889" width="9.1796875" style="96"/>
    <col min="5890" max="5890" width="12.7265625" style="96" customWidth="1"/>
    <col min="5891" max="5891" width="50.81640625" style="96" customWidth="1"/>
    <col min="5892" max="5894" width="13.54296875" style="96" customWidth="1"/>
    <col min="5895" max="6145" width="9.1796875" style="96"/>
    <col min="6146" max="6146" width="12.7265625" style="96" customWidth="1"/>
    <col min="6147" max="6147" width="50.81640625" style="96" customWidth="1"/>
    <col min="6148" max="6150" width="13.54296875" style="96" customWidth="1"/>
    <col min="6151" max="6401" width="9.1796875" style="96"/>
    <col min="6402" max="6402" width="12.7265625" style="96" customWidth="1"/>
    <col min="6403" max="6403" width="50.81640625" style="96" customWidth="1"/>
    <col min="6404" max="6406" width="13.54296875" style="96" customWidth="1"/>
    <col min="6407" max="6657" width="9.1796875" style="96"/>
    <col min="6658" max="6658" width="12.7265625" style="96" customWidth="1"/>
    <col min="6659" max="6659" width="50.81640625" style="96" customWidth="1"/>
    <col min="6660" max="6662" width="13.54296875" style="96" customWidth="1"/>
    <col min="6663" max="6913" width="9.1796875" style="96"/>
    <col min="6914" max="6914" width="12.7265625" style="96" customWidth="1"/>
    <col min="6915" max="6915" width="50.81640625" style="96" customWidth="1"/>
    <col min="6916" max="6918" width="13.54296875" style="96" customWidth="1"/>
    <col min="6919" max="7169" width="9.1796875" style="96"/>
    <col min="7170" max="7170" width="12.7265625" style="96" customWidth="1"/>
    <col min="7171" max="7171" width="50.81640625" style="96" customWidth="1"/>
    <col min="7172" max="7174" width="13.54296875" style="96" customWidth="1"/>
    <col min="7175" max="7425" width="9.1796875" style="96"/>
    <col min="7426" max="7426" width="12.7265625" style="96" customWidth="1"/>
    <col min="7427" max="7427" width="50.81640625" style="96" customWidth="1"/>
    <col min="7428" max="7430" width="13.54296875" style="96" customWidth="1"/>
    <col min="7431" max="7681" width="9.1796875" style="96"/>
    <col min="7682" max="7682" width="12.7265625" style="96" customWidth="1"/>
    <col min="7683" max="7683" width="50.81640625" style="96" customWidth="1"/>
    <col min="7684" max="7686" width="13.54296875" style="96" customWidth="1"/>
    <col min="7687" max="7937" width="9.1796875" style="96"/>
    <col min="7938" max="7938" width="12.7265625" style="96" customWidth="1"/>
    <col min="7939" max="7939" width="50.81640625" style="96" customWidth="1"/>
    <col min="7940" max="7942" width="13.54296875" style="96" customWidth="1"/>
    <col min="7943" max="8193" width="9.1796875" style="96"/>
    <col min="8194" max="8194" width="12.7265625" style="96" customWidth="1"/>
    <col min="8195" max="8195" width="50.81640625" style="96" customWidth="1"/>
    <col min="8196" max="8198" width="13.54296875" style="96" customWidth="1"/>
    <col min="8199" max="8449" width="9.1796875" style="96"/>
    <col min="8450" max="8450" width="12.7265625" style="96" customWidth="1"/>
    <col min="8451" max="8451" width="50.81640625" style="96" customWidth="1"/>
    <col min="8452" max="8454" width="13.54296875" style="96" customWidth="1"/>
    <col min="8455" max="8705" width="9.1796875" style="96"/>
    <col min="8706" max="8706" width="12.7265625" style="96" customWidth="1"/>
    <col min="8707" max="8707" width="50.81640625" style="96" customWidth="1"/>
    <col min="8708" max="8710" width="13.54296875" style="96" customWidth="1"/>
    <col min="8711" max="8961" width="9.1796875" style="96"/>
    <col min="8962" max="8962" width="12.7265625" style="96" customWidth="1"/>
    <col min="8963" max="8963" width="50.81640625" style="96" customWidth="1"/>
    <col min="8964" max="8966" width="13.54296875" style="96" customWidth="1"/>
    <col min="8967" max="9217" width="9.1796875" style="96"/>
    <col min="9218" max="9218" width="12.7265625" style="96" customWidth="1"/>
    <col min="9219" max="9219" width="50.81640625" style="96" customWidth="1"/>
    <col min="9220" max="9222" width="13.54296875" style="96" customWidth="1"/>
    <col min="9223" max="9473" width="9.1796875" style="96"/>
    <col min="9474" max="9474" width="12.7265625" style="96" customWidth="1"/>
    <col min="9475" max="9475" width="50.81640625" style="96" customWidth="1"/>
    <col min="9476" max="9478" width="13.54296875" style="96" customWidth="1"/>
    <col min="9479" max="9729" width="9.1796875" style="96"/>
    <col min="9730" max="9730" width="12.7265625" style="96" customWidth="1"/>
    <col min="9731" max="9731" width="50.81640625" style="96" customWidth="1"/>
    <col min="9732" max="9734" width="13.54296875" style="96" customWidth="1"/>
    <col min="9735" max="9985" width="9.1796875" style="96"/>
    <col min="9986" max="9986" width="12.7265625" style="96" customWidth="1"/>
    <col min="9987" max="9987" width="50.81640625" style="96" customWidth="1"/>
    <col min="9988" max="9990" width="13.54296875" style="96" customWidth="1"/>
    <col min="9991" max="10241" width="9.1796875" style="96"/>
    <col min="10242" max="10242" width="12.7265625" style="96" customWidth="1"/>
    <col min="10243" max="10243" width="50.81640625" style="96" customWidth="1"/>
    <col min="10244" max="10246" width="13.54296875" style="96" customWidth="1"/>
    <col min="10247" max="10497" width="9.1796875" style="96"/>
    <col min="10498" max="10498" width="12.7265625" style="96" customWidth="1"/>
    <col min="10499" max="10499" width="50.81640625" style="96" customWidth="1"/>
    <col min="10500" max="10502" width="13.54296875" style="96" customWidth="1"/>
    <col min="10503" max="10753" width="9.1796875" style="96"/>
    <col min="10754" max="10754" width="12.7265625" style="96" customWidth="1"/>
    <col min="10755" max="10755" width="50.81640625" style="96" customWidth="1"/>
    <col min="10756" max="10758" width="13.54296875" style="96" customWidth="1"/>
    <col min="10759" max="11009" width="9.1796875" style="96"/>
    <col min="11010" max="11010" width="12.7265625" style="96" customWidth="1"/>
    <col min="11011" max="11011" width="50.81640625" style="96" customWidth="1"/>
    <col min="11012" max="11014" width="13.54296875" style="96" customWidth="1"/>
    <col min="11015" max="11265" width="9.1796875" style="96"/>
    <col min="11266" max="11266" width="12.7265625" style="96" customWidth="1"/>
    <col min="11267" max="11267" width="50.81640625" style="96" customWidth="1"/>
    <col min="11268" max="11270" width="13.54296875" style="96" customWidth="1"/>
    <col min="11271" max="11521" width="9.1796875" style="96"/>
    <col min="11522" max="11522" width="12.7265625" style="96" customWidth="1"/>
    <col min="11523" max="11523" width="50.81640625" style="96" customWidth="1"/>
    <col min="11524" max="11526" width="13.54296875" style="96" customWidth="1"/>
    <col min="11527" max="11777" width="9.1796875" style="96"/>
    <col min="11778" max="11778" width="12.7265625" style="96" customWidth="1"/>
    <col min="11779" max="11779" width="50.81640625" style="96" customWidth="1"/>
    <col min="11780" max="11782" width="13.54296875" style="96" customWidth="1"/>
    <col min="11783" max="12033" width="9.1796875" style="96"/>
    <col min="12034" max="12034" width="12.7265625" style="96" customWidth="1"/>
    <col min="12035" max="12035" width="50.81640625" style="96" customWidth="1"/>
    <col min="12036" max="12038" width="13.54296875" style="96" customWidth="1"/>
    <col min="12039" max="12289" width="9.1796875" style="96"/>
    <col min="12290" max="12290" width="12.7265625" style="96" customWidth="1"/>
    <col min="12291" max="12291" width="50.81640625" style="96" customWidth="1"/>
    <col min="12292" max="12294" width="13.54296875" style="96" customWidth="1"/>
    <col min="12295" max="12545" width="9.1796875" style="96"/>
    <col min="12546" max="12546" width="12.7265625" style="96" customWidth="1"/>
    <col min="12547" max="12547" width="50.81640625" style="96" customWidth="1"/>
    <col min="12548" max="12550" width="13.54296875" style="96" customWidth="1"/>
    <col min="12551" max="12801" width="9.1796875" style="96"/>
    <col min="12802" max="12802" width="12.7265625" style="96" customWidth="1"/>
    <col min="12803" max="12803" width="50.81640625" style="96" customWidth="1"/>
    <col min="12804" max="12806" width="13.54296875" style="96" customWidth="1"/>
    <col min="12807" max="13057" width="9.1796875" style="96"/>
    <col min="13058" max="13058" width="12.7265625" style="96" customWidth="1"/>
    <col min="13059" max="13059" width="50.81640625" style="96" customWidth="1"/>
    <col min="13060" max="13062" width="13.54296875" style="96" customWidth="1"/>
    <col min="13063" max="13313" width="9.1796875" style="96"/>
    <col min="13314" max="13314" width="12.7265625" style="96" customWidth="1"/>
    <col min="13315" max="13315" width="50.81640625" style="96" customWidth="1"/>
    <col min="13316" max="13318" width="13.54296875" style="96" customWidth="1"/>
    <col min="13319" max="13569" width="9.1796875" style="96"/>
    <col min="13570" max="13570" width="12.7265625" style="96" customWidth="1"/>
    <col min="13571" max="13571" width="50.81640625" style="96" customWidth="1"/>
    <col min="13572" max="13574" width="13.54296875" style="96" customWidth="1"/>
    <col min="13575" max="13825" width="9.1796875" style="96"/>
    <col min="13826" max="13826" width="12.7265625" style="96" customWidth="1"/>
    <col min="13827" max="13827" width="50.81640625" style="96" customWidth="1"/>
    <col min="13828" max="13830" width="13.54296875" style="96" customWidth="1"/>
    <col min="13831" max="14081" width="9.1796875" style="96"/>
    <col min="14082" max="14082" width="12.7265625" style="96" customWidth="1"/>
    <col min="14083" max="14083" width="50.81640625" style="96" customWidth="1"/>
    <col min="14084" max="14086" width="13.54296875" style="96" customWidth="1"/>
    <col min="14087" max="14337" width="9.1796875" style="96"/>
    <col min="14338" max="14338" width="12.7265625" style="96" customWidth="1"/>
    <col min="14339" max="14339" width="50.81640625" style="96" customWidth="1"/>
    <col min="14340" max="14342" width="13.54296875" style="96" customWidth="1"/>
    <col min="14343" max="14593" width="9.1796875" style="96"/>
    <col min="14594" max="14594" width="12.7265625" style="96" customWidth="1"/>
    <col min="14595" max="14595" width="50.81640625" style="96" customWidth="1"/>
    <col min="14596" max="14598" width="13.54296875" style="96" customWidth="1"/>
    <col min="14599" max="14849" width="9.1796875" style="96"/>
    <col min="14850" max="14850" width="12.7265625" style="96" customWidth="1"/>
    <col min="14851" max="14851" width="50.81640625" style="96" customWidth="1"/>
    <col min="14852" max="14854" width="13.54296875" style="96" customWidth="1"/>
    <col min="14855" max="15105" width="9.1796875" style="96"/>
    <col min="15106" max="15106" width="12.7265625" style="96" customWidth="1"/>
    <col min="15107" max="15107" width="50.81640625" style="96" customWidth="1"/>
    <col min="15108" max="15110" width="13.54296875" style="96" customWidth="1"/>
    <col min="15111" max="15361" width="9.1796875" style="96"/>
    <col min="15362" max="15362" width="12.7265625" style="96" customWidth="1"/>
    <col min="15363" max="15363" width="50.81640625" style="96" customWidth="1"/>
    <col min="15364" max="15366" width="13.54296875" style="96" customWidth="1"/>
    <col min="15367" max="15617" width="9.1796875" style="96"/>
    <col min="15618" max="15618" width="12.7265625" style="96" customWidth="1"/>
    <col min="15619" max="15619" width="50.81640625" style="96" customWidth="1"/>
    <col min="15620" max="15622" width="13.54296875" style="96" customWidth="1"/>
    <col min="15623" max="15873" width="9.1796875" style="96"/>
    <col min="15874" max="15874" width="12.7265625" style="96" customWidth="1"/>
    <col min="15875" max="15875" width="50.81640625" style="96" customWidth="1"/>
    <col min="15876" max="15878" width="13.54296875" style="96" customWidth="1"/>
    <col min="15879" max="16129" width="9.1796875" style="96"/>
    <col min="16130" max="16130" width="12.7265625" style="96" customWidth="1"/>
    <col min="16131" max="16131" width="50.81640625" style="96" customWidth="1"/>
    <col min="16132" max="16134" width="13.54296875" style="96" customWidth="1"/>
    <col min="16135" max="16384" width="9.1796875" style="96"/>
  </cols>
  <sheetData>
    <row r="1" spans="1:10" ht="13.5" customHeight="1" x14ac:dyDescent="0.35">
      <c r="A1" s="670" t="s">
        <v>917</v>
      </c>
      <c r="B1" s="670"/>
      <c r="C1" s="670"/>
      <c r="D1" s="670"/>
      <c r="E1" s="670"/>
      <c r="F1" s="670"/>
      <c r="G1" s="670"/>
      <c r="H1" s="670"/>
      <c r="I1" s="670"/>
    </row>
    <row r="2" spans="1:10" s="270" customFormat="1" ht="16.5" customHeight="1" x14ac:dyDescent="0.25">
      <c r="C2" s="271"/>
      <c r="D2" s="271"/>
      <c r="E2" s="271"/>
      <c r="F2" s="671" t="s">
        <v>652</v>
      </c>
      <c r="G2" s="671"/>
      <c r="H2" s="671"/>
      <c r="I2" s="671"/>
    </row>
    <row r="3" spans="1:10" s="273" customFormat="1" ht="15.75" customHeight="1" x14ac:dyDescent="0.35">
      <c r="A3" s="272" t="s">
        <v>247</v>
      </c>
      <c r="B3" s="677" t="s">
        <v>634</v>
      </c>
      <c r="C3" s="677"/>
      <c r="D3" s="677"/>
      <c r="E3" s="677"/>
      <c r="F3" s="677"/>
      <c r="G3" s="677"/>
      <c r="H3" s="677"/>
      <c r="I3" s="677"/>
      <c r="J3" s="553"/>
    </row>
    <row r="4" spans="1:10" s="273" customFormat="1" ht="19.5" hidden="1" customHeight="1" x14ac:dyDescent="0.35">
      <c r="A4" s="349" t="s">
        <v>353</v>
      </c>
      <c r="B4" s="686" t="s">
        <v>354</v>
      </c>
      <c r="C4" s="686"/>
      <c r="D4" s="686"/>
      <c r="E4" s="686"/>
      <c r="F4" s="677" t="s">
        <v>355</v>
      </c>
      <c r="G4" s="677"/>
      <c r="H4" s="677"/>
      <c r="I4" s="677"/>
    </row>
    <row r="5" spans="1:10" s="273" customFormat="1" ht="16" hidden="1" customHeight="1" x14ac:dyDescent="0.25">
      <c r="A5" s="350"/>
      <c r="B5" s="350"/>
      <c r="C5" s="351"/>
      <c r="D5" s="351"/>
      <c r="E5" s="351"/>
      <c r="F5" s="351"/>
      <c r="G5" s="352" t="s">
        <v>565</v>
      </c>
      <c r="H5" s="274"/>
      <c r="I5" s="274" t="s">
        <v>565</v>
      </c>
    </row>
    <row r="6" spans="1:10" ht="24.75" customHeight="1" x14ac:dyDescent="0.35">
      <c r="A6" s="687" t="s">
        <v>356</v>
      </c>
      <c r="B6" s="687" t="s">
        <v>357</v>
      </c>
      <c r="C6" s="688" t="s">
        <v>843</v>
      </c>
      <c r="D6" s="688"/>
      <c r="E6" s="688"/>
      <c r="F6" s="689" t="s">
        <v>556</v>
      </c>
      <c r="G6" s="647" t="s">
        <v>557</v>
      </c>
      <c r="H6" s="647" t="s">
        <v>558</v>
      </c>
      <c r="I6" s="664" t="s">
        <v>559</v>
      </c>
    </row>
    <row r="7" spans="1:10" ht="19" x14ac:dyDescent="0.35">
      <c r="A7" s="657"/>
      <c r="B7" s="657"/>
      <c r="C7" s="275" t="s">
        <v>241</v>
      </c>
      <c r="D7" s="275" t="s">
        <v>242</v>
      </c>
      <c r="E7" s="275" t="s">
        <v>243</v>
      </c>
      <c r="F7" s="650"/>
      <c r="G7" s="647"/>
      <c r="H7" s="647"/>
      <c r="I7" s="647"/>
    </row>
    <row r="8" spans="1:10" s="278" customFormat="1" ht="13" customHeight="1" x14ac:dyDescent="0.35">
      <c r="A8" s="277">
        <v>1</v>
      </c>
      <c r="B8" s="277">
        <v>2</v>
      </c>
      <c r="C8" s="277">
        <v>3</v>
      </c>
      <c r="D8" s="277">
        <v>4</v>
      </c>
      <c r="E8" s="277">
        <v>5</v>
      </c>
      <c r="F8" s="277">
        <v>3</v>
      </c>
      <c r="G8" s="277">
        <v>4</v>
      </c>
      <c r="H8" s="277">
        <v>5</v>
      </c>
      <c r="I8" s="277">
        <v>6</v>
      </c>
    </row>
    <row r="9" spans="1:10" s="278" customFormat="1" ht="16" customHeight="1" x14ac:dyDescent="0.35">
      <c r="A9" s="657" t="s">
        <v>245</v>
      </c>
      <c r="B9" s="657"/>
      <c r="C9" s="657"/>
      <c r="D9" s="657"/>
      <c r="E9" s="657"/>
      <c r="F9" s="657"/>
      <c r="G9" s="657"/>
      <c r="H9" s="657"/>
      <c r="I9" s="657"/>
      <c r="J9" s="554"/>
    </row>
    <row r="10" spans="1:10" s="278" customFormat="1" ht="13.5" customHeight="1" x14ac:dyDescent="0.35">
      <c r="A10" s="276" t="s">
        <v>4</v>
      </c>
      <c r="B10" s="279" t="s">
        <v>622</v>
      </c>
      <c r="C10" s="280">
        <f>+C11+C12+C13+C14+C15+C16</f>
        <v>0</v>
      </c>
      <c r="D10" s="280"/>
      <c r="E10" s="280">
        <f>+E11+E12+E13+E14+E15+E16</f>
        <v>0</v>
      </c>
      <c r="F10" s="280">
        <f>+C10+D10+E10</f>
        <v>0</v>
      </c>
      <c r="G10" s="280">
        <f>+G11+G12+G13+G14+G15+G16</f>
        <v>0</v>
      </c>
      <c r="H10" s="280">
        <f>+H11+H12+H13+H14+H15+H16</f>
        <v>0</v>
      </c>
      <c r="I10" s="280">
        <f>+I11+I12+I13+I14+I15+I16</f>
        <v>0</v>
      </c>
    </row>
    <row r="11" spans="1:10" s="286" customFormat="1" ht="12" hidden="1" customHeight="1" x14ac:dyDescent="0.35">
      <c r="A11" s="282" t="s">
        <v>6</v>
      </c>
      <c r="B11" s="283" t="s">
        <v>7</v>
      </c>
      <c r="C11" s="284"/>
      <c r="D11" s="284"/>
      <c r="E11" s="284"/>
      <c r="F11" s="280">
        <f t="shared" ref="F11:F74" si="0">+C11+D11+E11</f>
        <v>0</v>
      </c>
      <c r="G11" s="284"/>
      <c r="H11" s="284"/>
      <c r="I11" s="285"/>
    </row>
    <row r="12" spans="1:10" s="287" customFormat="1" ht="12" hidden="1" customHeight="1" x14ac:dyDescent="0.35">
      <c r="A12" s="282" t="s">
        <v>8</v>
      </c>
      <c r="B12" s="283" t="s">
        <v>9</v>
      </c>
      <c r="C12" s="284"/>
      <c r="D12" s="284"/>
      <c r="E12" s="284"/>
      <c r="F12" s="280">
        <f t="shared" si="0"/>
        <v>0</v>
      </c>
      <c r="G12" s="284"/>
      <c r="H12" s="284"/>
      <c r="I12" s="285"/>
    </row>
    <row r="13" spans="1:10" s="287" customFormat="1" ht="12" hidden="1" customHeight="1" x14ac:dyDescent="0.35">
      <c r="A13" s="282" t="s">
        <v>10</v>
      </c>
      <c r="B13" s="283" t="s">
        <v>11</v>
      </c>
      <c r="C13" s="284"/>
      <c r="D13" s="284"/>
      <c r="E13" s="284"/>
      <c r="F13" s="280">
        <f t="shared" si="0"/>
        <v>0</v>
      </c>
      <c r="G13" s="284"/>
      <c r="H13" s="284"/>
      <c r="I13" s="285"/>
    </row>
    <row r="14" spans="1:10" s="287" customFormat="1" ht="12" hidden="1" customHeight="1" x14ac:dyDescent="0.35">
      <c r="A14" s="282" t="s">
        <v>12</v>
      </c>
      <c r="B14" s="283" t="s">
        <v>13</v>
      </c>
      <c r="C14" s="284"/>
      <c r="D14" s="284"/>
      <c r="E14" s="284"/>
      <c r="F14" s="280">
        <f t="shared" si="0"/>
        <v>0</v>
      </c>
      <c r="G14" s="284"/>
      <c r="H14" s="284"/>
      <c r="I14" s="285"/>
    </row>
    <row r="15" spans="1:10" s="287" customFormat="1" ht="12" hidden="1" customHeight="1" x14ac:dyDescent="0.35">
      <c r="A15" s="282" t="s">
        <v>14</v>
      </c>
      <c r="B15" s="283" t="s">
        <v>15</v>
      </c>
      <c r="C15" s="288"/>
      <c r="D15" s="288"/>
      <c r="E15" s="288"/>
      <c r="F15" s="280">
        <f t="shared" si="0"/>
        <v>0</v>
      </c>
      <c r="G15" s="284"/>
      <c r="H15" s="284"/>
      <c r="I15" s="285"/>
    </row>
    <row r="16" spans="1:10" s="286" customFormat="1" ht="12" hidden="1" customHeight="1" x14ac:dyDescent="0.35">
      <c r="A16" s="282" t="s">
        <v>16</v>
      </c>
      <c r="B16" s="283" t="s">
        <v>17</v>
      </c>
      <c r="C16" s="288"/>
      <c r="D16" s="288"/>
      <c r="E16" s="288"/>
      <c r="F16" s="280">
        <f t="shared" si="0"/>
        <v>0</v>
      </c>
      <c r="G16" s="284">
        <f t="shared" ref="G16:H16" si="1">+D16+E16+F16</f>
        <v>0</v>
      </c>
      <c r="H16" s="284">
        <f t="shared" si="1"/>
        <v>0</v>
      </c>
      <c r="I16" s="285"/>
    </row>
    <row r="17" spans="1:9" s="286" customFormat="1" ht="14.25" customHeight="1" x14ac:dyDescent="0.35">
      <c r="A17" s="276" t="s">
        <v>18</v>
      </c>
      <c r="B17" s="289" t="s">
        <v>250</v>
      </c>
      <c r="C17" s="280">
        <f>+C18+C19+C20+C21+C22</f>
        <v>0</v>
      </c>
      <c r="D17" s="280"/>
      <c r="E17" s="280"/>
      <c r="F17" s="280">
        <f t="shared" si="0"/>
        <v>0</v>
      </c>
      <c r="G17" s="280">
        <f>+G18+G19+G20+G21+G22</f>
        <v>0</v>
      </c>
      <c r="H17" s="280"/>
      <c r="I17" s="281">
        <v>0</v>
      </c>
    </row>
    <row r="18" spans="1:9" s="286" customFormat="1" ht="12" hidden="1" customHeight="1" x14ac:dyDescent="0.35">
      <c r="A18" s="282" t="s">
        <v>20</v>
      </c>
      <c r="B18" s="283" t="s">
        <v>21</v>
      </c>
      <c r="C18" s="284"/>
      <c r="D18" s="284"/>
      <c r="E18" s="284"/>
      <c r="F18" s="280">
        <f t="shared" si="0"/>
        <v>0</v>
      </c>
      <c r="G18" s="284">
        <f t="shared" ref="G18:H23" si="2">+D18+E18+F18</f>
        <v>0</v>
      </c>
      <c r="H18" s="284">
        <f t="shared" si="2"/>
        <v>0</v>
      </c>
      <c r="I18" s="285"/>
    </row>
    <row r="19" spans="1:9" s="286" customFormat="1" ht="12" hidden="1" customHeight="1" x14ac:dyDescent="0.35">
      <c r="A19" s="282" t="s">
        <v>22</v>
      </c>
      <c r="B19" s="283" t="s">
        <v>23</v>
      </c>
      <c r="C19" s="284"/>
      <c r="D19" s="284"/>
      <c r="E19" s="284"/>
      <c r="F19" s="280">
        <f t="shared" si="0"/>
        <v>0</v>
      </c>
      <c r="G19" s="284">
        <f t="shared" si="2"/>
        <v>0</v>
      </c>
      <c r="H19" s="284">
        <f t="shared" si="2"/>
        <v>0</v>
      </c>
      <c r="I19" s="285"/>
    </row>
    <row r="20" spans="1:9" s="286" customFormat="1" ht="12" hidden="1" customHeight="1" x14ac:dyDescent="0.35">
      <c r="A20" s="282" t="s">
        <v>24</v>
      </c>
      <c r="B20" s="283" t="s">
        <v>358</v>
      </c>
      <c r="C20" s="284"/>
      <c r="D20" s="284"/>
      <c r="E20" s="284"/>
      <c r="F20" s="280">
        <f t="shared" si="0"/>
        <v>0</v>
      </c>
      <c r="G20" s="284">
        <f t="shared" si="2"/>
        <v>0</v>
      </c>
      <c r="H20" s="284">
        <f t="shared" si="2"/>
        <v>0</v>
      </c>
      <c r="I20" s="285"/>
    </row>
    <row r="21" spans="1:9" s="286" customFormat="1" ht="12" hidden="1" customHeight="1" x14ac:dyDescent="0.35">
      <c r="A21" s="282" t="s">
        <v>26</v>
      </c>
      <c r="B21" s="283" t="s">
        <v>359</v>
      </c>
      <c r="C21" s="284"/>
      <c r="D21" s="284"/>
      <c r="E21" s="284"/>
      <c r="F21" s="280">
        <f t="shared" si="0"/>
        <v>0</v>
      </c>
      <c r="G21" s="284">
        <f t="shared" si="2"/>
        <v>0</v>
      </c>
      <c r="H21" s="284">
        <f t="shared" si="2"/>
        <v>0</v>
      </c>
      <c r="I21" s="285"/>
    </row>
    <row r="22" spans="1:9" s="286" customFormat="1" ht="12" hidden="1" customHeight="1" x14ac:dyDescent="0.35">
      <c r="A22" s="282" t="s">
        <v>28</v>
      </c>
      <c r="B22" s="283" t="s">
        <v>29</v>
      </c>
      <c r="C22" s="284"/>
      <c r="D22" s="284"/>
      <c r="E22" s="284"/>
      <c r="F22" s="280">
        <f t="shared" si="0"/>
        <v>0</v>
      </c>
      <c r="G22" s="284"/>
      <c r="H22" s="284"/>
      <c r="I22" s="285" t="e">
        <f>+H22/G22</f>
        <v>#DIV/0!</v>
      </c>
    </row>
    <row r="23" spans="1:9" s="287" customFormat="1" ht="12" hidden="1" customHeight="1" x14ac:dyDescent="0.35">
      <c r="A23" s="282" t="s">
        <v>30</v>
      </c>
      <c r="B23" s="283" t="s">
        <v>31</v>
      </c>
      <c r="C23" s="284"/>
      <c r="D23" s="284"/>
      <c r="E23" s="284"/>
      <c r="F23" s="280">
        <f t="shared" si="0"/>
        <v>0</v>
      </c>
      <c r="G23" s="284">
        <f t="shared" si="2"/>
        <v>0</v>
      </c>
      <c r="H23" s="284">
        <f t="shared" si="2"/>
        <v>0</v>
      </c>
      <c r="I23" s="285"/>
    </row>
    <row r="24" spans="1:9" s="287" customFormat="1" ht="12.75" customHeight="1" x14ac:dyDescent="0.35">
      <c r="A24" s="276" t="s">
        <v>32</v>
      </c>
      <c r="B24" s="279" t="s">
        <v>296</v>
      </c>
      <c r="C24" s="280">
        <f>+C25+C26+C27+C28+C29</f>
        <v>0</v>
      </c>
      <c r="D24" s="280"/>
      <c r="E24" s="280">
        <f>+E25+E26+E27+E28+E29</f>
        <v>0</v>
      </c>
      <c r="F24" s="280">
        <f t="shared" si="0"/>
        <v>0</v>
      </c>
      <c r="G24" s="280">
        <f>+G25+G26+G27+G28+G29</f>
        <v>0</v>
      </c>
      <c r="H24" s="280">
        <f>+H25+H26+H27+H28+H29</f>
        <v>0</v>
      </c>
      <c r="I24" s="281"/>
    </row>
    <row r="25" spans="1:9" s="287" customFormat="1" ht="12" hidden="1" customHeight="1" x14ac:dyDescent="0.35">
      <c r="A25" s="282" t="s">
        <v>34</v>
      </c>
      <c r="B25" s="283" t="s">
        <v>35</v>
      </c>
      <c r="C25" s="284"/>
      <c r="D25" s="284"/>
      <c r="E25" s="284"/>
      <c r="F25" s="280">
        <f t="shared" si="0"/>
        <v>0</v>
      </c>
      <c r="G25" s="284">
        <f t="shared" ref="G25:H28" si="3">+D25+E25+F25</f>
        <v>0</v>
      </c>
      <c r="H25" s="284">
        <f t="shared" si="3"/>
        <v>0</v>
      </c>
      <c r="I25" s="285"/>
    </row>
    <row r="26" spans="1:9" s="286" customFormat="1" ht="12" hidden="1" customHeight="1" x14ac:dyDescent="0.35">
      <c r="A26" s="282" t="s">
        <v>36</v>
      </c>
      <c r="B26" s="283" t="s">
        <v>37</v>
      </c>
      <c r="C26" s="284"/>
      <c r="D26" s="284"/>
      <c r="E26" s="284"/>
      <c r="F26" s="280">
        <f t="shared" si="0"/>
        <v>0</v>
      </c>
      <c r="G26" s="284">
        <f t="shared" si="3"/>
        <v>0</v>
      </c>
      <c r="H26" s="284">
        <f t="shared" si="3"/>
        <v>0</v>
      </c>
      <c r="I26" s="285"/>
    </row>
    <row r="27" spans="1:9" s="286" customFormat="1" ht="19.5" hidden="1" customHeight="1" x14ac:dyDescent="0.35">
      <c r="A27" s="282" t="s">
        <v>38</v>
      </c>
      <c r="B27" s="283" t="s">
        <v>360</v>
      </c>
      <c r="C27" s="284"/>
      <c r="D27" s="284"/>
      <c r="E27" s="284"/>
      <c r="F27" s="280">
        <f t="shared" si="0"/>
        <v>0</v>
      </c>
      <c r="G27" s="284">
        <f t="shared" si="3"/>
        <v>0</v>
      </c>
      <c r="H27" s="284">
        <f t="shared" si="3"/>
        <v>0</v>
      </c>
      <c r="I27" s="285"/>
    </row>
    <row r="28" spans="1:9" s="286" customFormat="1" ht="20.25" hidden="1" customHeight="1" x14ac:dyDescent="0.35">
      <c r="A28" s="282" t="s">
        <v>40</v>
      </c>
      <c r="B28" s="283" t="s">
        <v>361</v>
      </c>
      <c r="C28" s="284"/>
      <c r="D28" s="284"/>
      <c r="E28" s="284"/>
      <c r="F28" s="280">
        <f t="shared" si="0"/>
        <v>0</v>
      </c>
      <c r="G28" s="284">
        <f t="shared" si="3"/>
        <v>0</v>
      </c>
      <c r="H28" s="284">
        <f t="shared" si="3"/>
        <v>0</v>
      </c>
      <c r="I28" s="285"/>
    </row>
    <row r="29" spans="1:9" s="286" customFormat="1" ht="12" hidden="1" customHeight="1" x14ac:dyDescent="0.35">
      <c r="A29" s="282" t="s">
        <v>42</v>
      </c>
      <c r="B29" s="283" t="s">
        <v>43</v>
      </c>
      <c r="C29" s="284"/>
      <c r="D29" s="284"/>
      <c r="E29" s="284"/>
      <c r="F29" s="280">
        <f t="shared" si="0"/>
        <v>0</v>
      </c>
      <c r="G29" s="284"/>
      <c r="H29" s="284"/>
      <c r="I29" s="285"/>
    </row>
    <row r="30" spans="1:9" s="286" customFormat="1" ht="12" hidden="1" customHeight="1" x14ac:dyDescent="0.35">
      <c r="A30" s="282" t="s">
        <v>44</v>
      </c>
      <c r="B30" s="283" t="s">
        <v>45</v>
      </c>
      <c r="C30" s="284"/>
      <c r="D30" s="284"/>
      <c r="E30" s="284"/>
      <c r="F30" s="280">
        <f t="shared" si="0"/>
        <v>0</v>
      </c>
      <c r="G30" s="284"/>
      <c r="H30" s="284"/>
      <c r="I30" s="285"/>
    </row>
    <row r="31" spans="1:9" s="286" customFormat="1" ht="12" customHeight="1" x14ac:dyDescent="0.35">
      <c r="A31" s="276" t="s">
        <v>46</v>
      </c>
      <c r="B31" s="279" t="s">
        <v>253</v>
      </c>
      <c r="C31" s="280">
        <f>+C32+C35+C36+C37</f>
        <v>0</v>
      </c>
      <c r="D31" s="280"/>
      <c r="E31" s="280">
        <f>+E32+E35+E36+E37</f>
        <v>0</v>
      </c>
      <c r="F31" s="280">
        <f t="shared" si="0"/>
        <v>0</v>
      </c>
      <c r="G31" s="280">
        <f>+G32+G35+G36+G37</f>
        <v>0</v>
      </c>
      <c r="H31" s="280">
        <f>+H32+H35+H36+H37</f>
        <v>0</v>
      </c>
      <c r="I31" s="281"/>
    </row>
    <row r="32" spans="1:9" s="286" customFormat="1" ht="12" hidden="1" customHeight="1" x14ac:dyDescent="0.35">
      <c r="A32" s="282" t="s">
        <v>48</v>
      </c>
      <c r="B32" s="283" t="s">
        <v>49</v>
      </c>
      <c r="C32" s="346">
        <f>+C33+C34</f>
        <v>0</v>
      </c>
      <c r="D32" s="346"/>
      <c r="E32" s="346">
        <f>+E33+E34</f>
        <v>0</v>
      </c>
      <c r="F32" s="280">
        <f t="shared" si="0"/>
        <v>0</v>
      </c>
      <c r="G32" s="284"/>
      <c r="H32" s="284"/>
      <c r="I32" s="285"/>
    </row>
    <row r="33" spans="1:9" s="286" customFormat="1" ht="12" hidden="1" customHeight="1" x14ac:dyDescent="0.35">
      <c r="A33" s="282" t="s">
        <v>50</v>
      </c>
      <c r="B33" s="283" t="s">
        <v>51</v>
      </c>
      <c r="C33" s="284"/>
      <c r="D33" s="284"/>
      <c r="E33" s="284"/>
      <c r="F33" s="280">
        <f t="shared" si="0"/>
        <v>0</v>
      </c>
      <c r="G33" s="284"/>
      <c r="H33" s="284"/>
      <c r="I33" s="285"/>
    </row>
    <row r="34" spans="1:9" s="286" customFormat="1" ht="12" hidden="1" customHeight="1" x14ac:dyDescent="0.35">
      <c r="A34" s="282" t="s">
        <v>52</v>
      </c>
      <c r="B34" s="283" t="s">
        <v>53</v>
      </c>
      <c r="C34" s="284"/>
      <c r="D34" s="284"/>
      <c r="E34" s="284"/>
      <c r="F34" s="280">
        <f t="shared" si="0"/>
        <v>0</v>
      </c>
      <c r="G34" s="284"/>
      <c r="H34" s="284"/>
      <c r="I34" s="285"/>
    </row>
    <row r="35" spans="1:9" s="286" customFormat="1" ht="12" hidden="1" customHeight="1" x14ac:dyDescent="0.35">
      <c r="A35" s="282" t="s">
        <v>54</v>
      </c>
      <c r="B35" s="283" t="s">
        <v>55</v>
      </c>
      <c r="C35" s="284"/>
      <c r="D35" s="284"/>
      <c r="E35" s="284"/>
      <c r="F35" s="280">
        <f t="shared" si="0"/>
        <v>0</v>
      </c>
      <c r="G35" s="284"/>
      <c r="H35" s="284"/>
      <c r="I35" s="285"/>
    </row>
    <row r="36" spans="1:9" s="286" customFormat="1" ht="12" hidden="1" customHeight="1" x14ac:dyDescent="0.35">
      <c r="A36" s="282" t="s">
        <v>56</v>
      </c>
      <c r="B36" s="283" t="s">
        <v>57</v>
      </c>
      <c r="C36" s="284"/>
      <c r="D36" s="284"/>
      <c r="E36" s="284"/>
      <c r="F36" s="280">
        <f t="shared" si="0"/>
        <v>0</v>
      </c>
      <c r="G36" s="284">
        <f t="shared" ref="G36:H37" si="4">+D36+E36+F36</f>
        <v>0</v>
      </c>
      <c r="H36" s="284">
        <f t="shared" si="4"/>
        <v>0</v>
      </c>
      <c r="I36" s="285"/>
    </row>
    <row r="37" spans="1:9" s="286" customFormat="1" ht="12" hidden="1" customHeight="1" x14ac:dyDescent="0.35">
      <c r="A37" s="282" t="s">
        <v>58</v>
      </c>
      <c r="B37" s="283" t="s">
        <v>59</v>
      </c>
      <c r="C37" s="284"/>
      <c r="D37" s="284"/>
      <c r="E37" s="284"/>
      <c r="F37" s="280">
        <f t="shared" si="0"/>
        <v>0</v>
      </c>
      <c r="G37" s="284">
        <f t="shared" si="4"/>
        <v>0</v>
      </c>
      <c r="H37" s="284">
        <f t="shared" si="4"/>
        <v>0</v>
      </c>
      <c r="I37" s="285"/>
    </row>
    <row r="38" spans="1:9" s="286" customFormat="1" ht="12" customHeight="1" x14ac:dyDescent="0.35">
      <c r="A38" s="276" t="s">
        <v>60</v>
      </c>
      <c r="B38" s="279" t="s">
        <v>632</v>
      </c>
      <c r="C38" s="280">
        <f>SUM(C39:C48)</f>
        <v>1100000</v>
      </c>
      <c r="D38" s="280"/>
      <c r="E38" s="280"/>
      <c r="F38" s="280">
        <f t="shared" si="0"/>
        <v>1100000</v>
      </c>
      <c r="G38" s="280">
        <f>SUM(G39:G48)</f>
        <v>0</v>
      </c>
      <c r="H38" s="280">
        <f>SUM(H39:H48)</f>
        <v>0</v>
      </c>
      <c r="I38" s="281" t="e">
        <f>+H38/G38</f>
        <v>#DIV/0!</v>
      </c>
    </row>
    <row r="39" spans="1:9" s="286" customFormat="1" ht="12" customHeight="1" x14ac:dyDescent="0.35">
      <c r="A39" s="282" t="s">
        <v>62</v>
      </c>
      <c r="B39" s="283" t="s">
        <v>63</v>
      </c>
      <c r="C39" s="284"/>
      <c r="D39" s="284"/>
      <c r="E39" s="284"/>
      <c r="F39" s="280">
        <f t="shared" si="0"/>
        <v>0</v>
      </c>
      <c r="G39" s="284">
        <f t="shared" ref="G39:H39" si="5">+D39+E39+F39</f>
        <v>0</v>
      </c>
      <c r="H39" s="284">
        <f t="shared" si="5"/>
        <v>0</v>
      </c>
      <c r="I39" s="285"/>
    </row>
    <row r="40" spans="1:9" s="286" customFormat="1" ht="12" customHeight="1" x14ac:dyDescent="0.35">
      <c r="A40" s="282" t="s">
        <v>64</v>
      </c>
      <c r="B40" s="283" t="s">
        <v>65</v>
      </c>
      <c r="C40" s="284"/>
      <c r="D40" s="284"/>
      <c r="E40" s="284"/>
      <c r="F40" s="280">
        <f t="shared" si="0"/>
        <v>0</v>
      </c>
      <c r="G40" s="284"/>
      <c r="H40" s="284"/>
      <c r="I40" s="285" t="e">
        <f>+H40/G40</f>
        <v>#DIV/0!</v>
      </c>
    </row>
    <row r="41" spans="1:9" s="286" customFormat="1" ht="12" customHeight="1" x14ac:dyDescent="0.35">
      <c r="A41" s="282" t="s">
        <v>66</v>
      </c>
      <c r="B41" s="283" t="s">
        <v>67</v>
      </c>
      <c r="C41" s="284"/>
      <c r="D41" s="284"/>
      <c r="E41" s="284"/>
      <c r="F41" s="280">
        <f t="shared" si="0"/>
        <v>0</v>
      </c>
      <c r="G41" s="284"/>
      <c r="H41" s="284"/>
      <c r="I41" s="285"/>
    </row>
    <row r="42" spans="1:9" s="286" customFormat="1" ht="12" customHeight="1" x14ac:dyDescent="0.35">
      <c r="A42" s="282" t="s">
        <v>68</v>
      </c>
      <c r="B42" s="283" t="s">
        <v>69</v>
      </c>
      <c r="C42" s="284"/>
      <c r="D42" s="284"/>
      <c r="E42" s="284"/>
      <c r="F42" s="280">
        <f t="shared" si="0"/>
        <v>0</v>
      </c>
      <c r="G42" s="284"/>
      <c r="H42" s="284"/>
      <c r="I42" s="285"/>
    </row>
    <row r="43" spans="1:9" s="286" customFormat="1" ht="12" customHeight="1" x14ac:dyDescent="0.35">
      <c r="A43" s="282" t="s">
        <v>70</v>
      </c>
      <c r="B43" s="283" t="s">
        <v>71</v>
      </c>
      <c r="C43" s="284">
        <v>1100000</v>
      </c>
      <c r="D43" s="284"/>
      <c r="E43" s="284"/>
      <c r="F43" s="280">
        <f t="shared" si="0"/>
        <v>1100000</v>
      </c>
      <c r="G43" s="284"/>
      <c r="H43" s="284"/>
      <c r="I43" s="285"/>
    </row>
    <row r="44" spans="1:9" s="286" customFormat="1" ht="12" customHeight="1" x14ac:dyDescent="0.35">
      <c r="A44" s="282" t="s">
        <v>72</v>
      </c>
      <c r="B44" s="283" t="s">
        <v>73</v>
      </c>
      <c r="C44" s="284"/>
      <c r="D44" s="284"/>
      <c r="E44" s="284"/>
      <c r="F44" s="280">
        <f t="shared" si="0"/>
        <v>0</v>
      </c>
      <c r="G44" s="284"/>
      <c r="H44" s="284"/>
      <c r="I44" s="285"/>
    </row>
    <row r="45" spans="1:9" s="286" customFormat="1" ht="12" customHeight="1" x14ac:dyDescent="0.35">
      <c r="A45" s="282" t="s">
        <v>74</v>
      </c>
      <c r="B45" s="283" t="s">
        <v>75</v>
      </c>
      <c r="C45" s="284"/>
      <c r="D45" s="284"/>
      <c r="E45" s="284"/>
      <c r="F45" s="280">
        <f t="shared" si="0"/>
        <v>0</v>
      </c>
      <c r="G45" s="284"/>
      <c r="H45" s="284"/>
      <c r="I45" s="285"/>
    </row>
    <row r="46" spans="1:9" s="286" customFormat="1" ht="12" customHeight="1" x14ac:dyDescent="0.35">
      <c r="A46" s="282" t="s">
        <v>76</v>
      </c>
      <c r="B46" s="283" t="s">
        <v>77</v>
      </c>
      <c r="C46" s="284"/>
      <c r="D46" s="284"/>
      <c r="E46" s="284"/>
      <c r="F46" s="280">
        <f t="shared" si="0"/>
        <v>0</v>
      </c>
      <c r="G46" s="284"/>
      <c r="H46" s="284"/>
      <c r="I46" s="285">
        <v>0</v>
      </c>
    </row>
    <row r="47" spans="1:9" s="286" customFormat="1" ht="12" customHeight="1" x14ac:dyDescent="0.35">
      <c r="A47" s="282" t="s">
        <v>78</v>
      </c>
      <c r="B47" s="283" t="s">
        <v>79</v>
      </c>
      <c r="C47" s="284"/>
      <c r="D47" s="284"/>
      <c r="E47" s="284"/>
      <c r="F47" s="280">
        <f t="shared" si="0"/>
        <v>0</v>
      </c>
      <c r="G47" s="284"/>
      <c r="H47" s="284"/>
      <c r="I47" s="285"/>
    </row>
    <row r="48" spans="1:9" s="286" customFormat="1" ht="12" customHeight="1" x14ac:dyDescent="0.35">
      <c r="A48" s="282" t="s">
        <v>80</v>
      </c>
      <c r="B48" s="283" t="s">
        <v>81</v>
      </c>
      <c r="C48" s="284"/>
      <c r="D48" s="284"/>
      <c r="E48" s="284"/>
      <c r="F48" s="280">
        <f t="shared" si="0"/>
        <v>0</v>
      </c>
      <c r="G48" s="284"/>
      <c r="H48" s="284"/>
      <c r="I48" s="285" t="e">
        <f>+H48/G48</f>
        <v>#DIV/0!</v>
      </c>
    </row>
    <row r="49" spans="1:9" s="286" customFormat="1" ht="12" customHeight="1" x14ac:dyDescent="0.35">
      <c r="A49" s="276" t="s">
        <v>82</v>
      </c>
      <c r="B49" s="279" t="s">
        <v>299</v>
      </c>
      <c r="C49" s="280">
        <f>SUM(C50:C54)</f>
        <v>0</v>
      </c>
      <c r="D49" s="280"/>
      <c r="E49" s="280">
        <f>SUM(E50:E54)</f>
        <v>0</v>
      </c>
      <c r="F49" s="280">
        <f t="shared" si="0"/>
        <v>0</v>
      </c>
      <c r="G49" s="280">
        <f>SUM(G50:G54)</f>
        <v>0</v>
      </c>
      <c r="H49" s="280">
        <f>SUM(H50:H54)</f>
        <v>0</v>
      </c>
      <c r="I49" s="281"/>
    </row>
    <row r="50" spans="1:9" s="286" customFormat="1" ht="12" hidden="1" customHeight="1" x14ac:dyDescent="0.35">
      <c r="A50" s="282" t="s">
        <v>84</v>
      </c>
      <c r="B50" s="283" t="s">
        <v>85</v>
      </c>
      <c r="C50" s="284"/>
      <c r="D50" s="284"/>
      <c r="E50" s="284"/>
      <c r="F50" s="280">
        <f t="shared" si="0"/>
        <v>0</v>
      </c>
      <c r="G50" s="284">
        <f t="shared" ref="G50:H54" si="6">+D50+E50+F50</f>
        <v>0</v>
      </c>
      <c r="H50" s="284">
        <f t="shared" si="6"/>
        <v>0</v>
      </c>
      <c r="I50" s="285"/>
    </row>
    <row r="51" spans="1:9" s="286" customFormat="1" ht="12" hidden="1" customHeight="1" x14ac:dyDescent="0.35">
      <c r="A51" s="282" t="s">
        <v>86</v>
      </c>
      <c r="B51" s="283" t="s">
        <v>87</v>
      </c>
      <c r="C51" s="284"/>
      <c r="D51" s="284"/>
      <c r="E51" s="284"/>
      <c r="F51" s="280">
        <f t="shared" si="0"/>
        <v>0</v>
      </c>
      <c r="G51" s="284"/>
      <c r="H51" s="284"/>
      <c r="I51" s="285"/>
    </row>
    <row r="52" spans="1:9" s="286" customFormat="1" ht="12" hidden="1" customHeight="1" x14ac:dyDescent="0.35">
      <c r="A52" s="282" t="s">
        <v>88</v>
      </c>
      <c r="B52" s="283" t="s">
        <v>89</v>
      </c>
      <c r="C52" s="284"/>
      <c r="D52" s="284"/>
      <c r="E52" s="284"/>
      <c r="F52" s="280">
        <f t="shared" si="0"/>
        <v>0</v>
      </c>
      <c r="G52" s="284">
        <f t="shared" si="6"/>
        <v>0</v>
      </c>
      <c r="H52" s="284">
        <f t="shared" si="6"/>
        <v>0</v>
      </c>
      <c r="I52" s="285"/>
    </row>
    <row r="53" spans="1:9" s="286" customFormat="1" ht="12" hidden="1" customHeight="1" x14ac:dyDescent="0.35">
      <c r="A53" s="282" t="s">
        <v>90</v>
      </c>
      <c r="B53" s="283" t="s">
        <v>91</v>
      </c>
      <c r="C53" s="284"/>
      <c r="D53" s="284"/>
      <c r="E53" s="284"/>
      <c r="F53" s="280">
        <f t="shared" si="0"/>
        <v>0</v>
      </c>
      <c r="G53" s="284">
        <f t="shared" si="6"/>
        <v>0</v>
      </c>
      <c r="H53" s="284">
        <f t="shared" si="6"/>
        <v>0</v>
      </c>
      <c r="I53" s="285"/>
    </row>
    <row r="54" spans="1:9" s="286" customFormat="1" ht="12" hidden="1" customHeight="1" x14ac:dyDescent="0.35">
      <c r="A54" s="282" t="s">
        <v>92</v>
      </c>
      <c r="B54" s="283" t="s">
        <v>93</v>
      </c>
      <c r="C54" s="284"/>
      <c r="D54" s="284"/>
      <c r="E54" s="284"/>
      <c r="F54" s="280">
        <f t="shared" si="0"/>
        <v>0</v>
      </c>
      <c r="G54" s="284">
        <f t="shared" si="6"/>
        <v>0</v>
      </c>
      <c r="H54" s="284">
        <f t="shared" si="6"/>
        <v>0</v>
      </c>
      <c r="I54" s="285"/>
    </row>
    <row r="55" spans="1:9" s="286" customFormat="1" ht="12" customHeight="1" x14ac:dyDescent="0.35">
      <c r="A55" s="276" t="s">
        <v>94</v>
      </c>
      <c r="B55" s="279" t="s">
        <v>254</v>
      </c>
      <c r="C55" s="280">
        <f>SUM(C56:C58)</f>
        <v>0</v>
      </c>
      <c r="D55" s="280"/>
      <c r="E55" s="280">
        <f>SUM(E56:E58)</f>
        <v>0</v>
      </c>
      <c r="F55" s="280">
        <f t="shared" si="0"/>
        <v>0</v>
      </c>
      <c r="G55" s="280">
        <f>SUM(G56:G58)</f>
        <v>0</v>
      </c>
      <c r="H55" s="280">
        <f>SUM(H56:H58)</f>
        <v>0</v>
      </c>
      <c r="I55" s="281">
        <v>0</v>
      </c>
    </row>
    <row r="56" spans="1:9" s="287" customFormat="1" ht="21.75" hidden="1" customHeight="1" x14ac:dyDescent="0.35">
      <c r="A56" s="282" t="s">
        <v>96</v>
      </c>
      <c r="B56" s="283" t="s">
        <v>97</v>
      </c>
      <c r="C56" s="284"/>
      <c r="D56" s="284"/>
      <c r="E56" s="284"/>
      <c r="F56" s="280">
        <f t="shared" si="0"/>
        <v>0</v>
      </c>
      <c r="G56" s="284">
        <f t="shared" ref="G56:H59" si="7">+D56+E56+F56</f>
        <v>0</v>
      </c>
      <c r="H56" s="284">
        <f t="shared" si="7"/>
        <v>0</v>
      </c>
      <c r="I56" s="285"/>
    </row>
    <row r="57" spans="1:9" s="287" customFormat="1" ht="20.25" hidden="1" customHeight="1" x14ac:dyDescent="0.35">
      <c r="A57" s="282" t="s">
        <v>98</v>
      </c>
      <c r="B57" s="283" t="s">
        <v>99</v>
      </c>
      <c r="C57" s="284"/>
      <c r="D57" s="284"/>
      <c r="E57" s="284"/>
      <c r="F57" s="280">
        <f t="shared" si="0"/>
        <v>0</v>
      </c>
      <c r="G57" s="284">
        <f t="shared" si="7"/>
        <v>0</v>
      </c>
      <c r="H57" s="284">
        <f t="shared" si="7"/>
        <v>0</v>
      </c>
      <c r="I57" s="285"/>
    </row>
    <row r="58" spans="1:9" s="287" customFormat="1" ht="12" hidden="1" customHeight="1" x14ac:dyDescent="0.35">
      <c r="A58" s="282" t="s">
        <v>100</v>
      </c>
      <c r="B58" s="283" t="s">
        <v>101</v>
      </c>
      <c r="C58" s="284"/>
      <c r="D58" s="284"/>
      <c r="E58" s="284"/>
      <c r="F58" s="280">
        <f t="shared" si="0"/>
        <v>0</v>
      </c>
      <c r="G58" s="284"/>
      <c r="H58" s="284"/>
      <c r="I58" s="285"/>
    </row>
    <row r="59" spans="1:9" s="287" customFormat="1" ht="12" hidden="1" customHeight="1" x14ac:dyDescent="0.35">
      <c r="A59" s="282" t="s">
        <v>102</v>
      </c>
      <c r="B59" s="283" t="s">
        <v>103</v>
      </c>
      <c r="C59" s="284"/>
      <c r="D59" s="284"/>
      <c r="E59" s="284"/>
      <c r="F59" s="280">
        <f t="shared" si="0"/>
        <v>0</v>
      </c>
      <c r="G59" s="284">
        <f t="shared" si="7"/>
        <v>0</v>
      </c>
      <c r="H59" s="284">
        <f t="shared" si="7"/>
        <v>0</v>
      </c>
      <c r="I59" s="285"/>
    </row>
    <row r="60" spans="1:9" s="287" customFormat="1" ht="12" customHeight="1" x14ac:dyDescent="0.35">
      <c r="A60" s="276" t="s">
        <v>104</v>
      </c>
      <c r="B60" s="289" t="s">
        <v>418</v>
      </c>
      <c r="C60" s="280">
        <f>SUM(C61:C63)</f>
        <v>0</v>
      </c>
      <c r="D60" s="280"/>
      <c r="E60" s="280">
        <f>SUM(E61:E63)</f>
        <v>0</v>
      </c>
      <c r="F60" s="280">
        <f t="shared" si="0"/>
        <v>0</v>
      </c>
      <c r="G60" s="280">
        <f>SUM(G61:G63)</f>
        <v>0</v>
      </c>
      <c r="H60" s="280">
        <f>SUM(H61:H63)</f>
        <v>0</v>
      </c>
      <c r="I60" s="281"/>
    </row>
    <row r="61" spans="1:9" s="287" customFormat="1" ht="21.75" hidden="1" customHeight="1" x14ac:dyDescent="0.35">
      <c r="A61" s="282" t="s">
        <v>106</v>
      </c>
      <c r="B61" s="283" t="s">
        <v>107</v>
      </c>
      <c r="C61" s="284"/>
      <c r="D61" s="284"/>
      <c r="E61" s="284"/>
      <c r="F61" s="280">
        <f t="shared" si="0"/>
        <v>0</v>
      </c>
      <c r="G61" s="284">
        <f t="shared" ref="G61:H64" si="8">+D61+E61+F61</f>
        <v>0</v>
      </c>
      <c r="H61" s="284">
        <f t="shared" si="8"/>
        <v>0</v>
      </c>
      <c r="I61" s="285"/>
    </row>
    <row r="62" spans="1:9" s="287" customFormat="1" ht="20.25" hidden="1" customHeight="1" x14ac:dyDescent="0.35">
      <c r="A62" s="282" t="s">
        <v>108</v>
      </c>
      <c r="B62" s="283" t="s">
        <v>109</v>
      </c>
      <c r="C62" s="284"/>
      <c r="D62" s="284"/>
      <c r="E62" s="284"/>
      <c r="F62" s="280">
        <f t="shared" si="0"/>
        <v>0</v>
      </c>
      <c r="G62" s="284">
        <f t="shared" si="8"/>
        <v>0</v>
      </c>
      <c r="H62" s="284">
        <f t="shared" si="8"/>
        <v>0</v>
      </c>
      <c r="I62" s="285"/>
    </row>
    <row r="63" spans="1:9" s="287" customFormat="1" ht="12" hidden="1" customHeight="1" x14ac:dyDescent="0.35">
      <c r="A63" s="282" t="s">
        <v>110</v>
      </c>
      <c r="B63" s="283" t="s">
        <v>111</v>
      </c>
      <c r="C63" s="284"/>
      <c r="D63" s="284"/>
      <c r="E63" s="284"/>
      <c r="F63" s="280">
        <f t="shared" si="0"/>
        <v>0</v>
      </c>
      <c r="G63" s="284">
        <f t="shared" si="8"/>
        <v>0</v>
      </c>
      <c r="H63" s="284">
        <f t="shared" si="8"/>
        <v>0</v>
      </c>
      <c r="I63" s="285"/>
    </row>
    <row r="64" spans="1:9" s="287" customFormat="1" ht="12" hidden="1" customHeight="1" x14ac:dyDescent="0.35">
      <c r="A64" s="282" t="s">
        <v>112</v>
      </c>
      <c r="B64" s="283" t="s">
        <v>113</v>
      </c>
      <c r="C64" s="284"/>
      <c r="D64" s="284"/>
      <c r="E64" s="284"/>
      <c r="F64" s="280">
        <f t="shared" si="0"/>
        <v>0</v>
      </c>
      <c r="G64" s="284">
        <f t="shared" si="8"/>
        <v>0</v>
      </c>
      <c r="H64" s="284">
        <f t="shared" si="8"/>
        <v>0</v>
      </c>
      <c r="I64" s="285"/>
    </row>
    <row r="65" spans="1:9" s="287" customFormat="1" ht="12" customHeight="1" x14ac:dyDescent="0.35">
      <c r="A65" s="276" t="s">
        <v>114</v>
      </c>
      <c r="B65" s="279" t="s">
        <v>623</v>
      </c>
      <c r="C65" s="280">
        <f>+C10+C17+C24+C31+C38+C49+C55+C60</f>
        <v>1100000</v>
      </c>
      <c r="D65" s="280"/>
      <c r="E65" s="280">
        <f>+E10+E17+E24+E31+E38+E49+E55+E60</f>
        <v>0</v>
      </c>
      <c r="F65" s="280">
        <f t="shared" si="0"/>
        <v>1100000</v>
      </c>
      <c r="G65" s="280">
        <f>+G10+G17+G24+G31+G38+G49+G55+G60</f>
        <v>0</v>
      </c>
      <c r="H65" s="280">
        <f>+H10+H17+H24+H31+H38+H49+H55+H60</f>
        <v>0</v>
      </c>
      <c r="I65" s="281" t="e">
        <f>+H65/G65</f>
        <v>#DIV/0!</v>
      </c>
    </row>
    <row r="66" spans="1:9" s="287" customFormat="1" ht="12" customHeight="1" x14ac:dyDescent="0.25">
      <c r="A66" s="291" t="s">
        <v>362</v>
      </c>
      <c r="B66" s="289" t="s">
        <v>624</v>
      </c>
      <c r="C66" s="280">
        <f>SUM(C67:C69)</f>
        <v>0</v>
      </c>
      <c r="D66" s="280"/>
      <c r="E66" s="280">
        <f>SUM(E67:E69)</f>
        <v>0</v>
      </c>
      <c r="F66" s="280">
        <f t="shared" si="0"/>
        <v>0</v>
      </c>
      <c r="G66" s="280">
        <f>SUM(G67:G69)</f>
        <v>0</v>
      </c>
      <c r="H66" s="280">
        <f>SUM(H67:H69)</f>
        <v>0</v>
      </c>
      <c r="I66" s="281"/>
    </row>
    <row r="67" spans="1:9" s="287" customFormat="1" ht="12" hidden="1" customHeight="1" x14ac:dyDescent="0.35">
      <c r="A67" s="282" t="s">
        <v>118</v>
      </c>
      <c r="B67" s="283" t="s">
        <v>119</v>
      </c>
      <c r="C67" s="284"/>
      <c r="D67" s="284"/>
      <c r="E67" s="284"/>
      <c r="F67" s="280">
        <f t="shared" si="0"/>
        <v>0</v>
      </c>
      <c r="G67" s="284">
        <f t="shared" ref="G67:H69" si="9">+D67+E67+F67</f>
        <v>0</v>
      </c>
      <c r="H67" s="284">
        <f t="shared" si="9"/>
        <v>0</v>
      </c>
      <c r="I67" s="285"/>
    </row>
    <row r="68" spans="1:9" s="287" customFormat="1" ht="12" hidden="1" customHeight="1" x14ac:dyDescent="0.35">
      <c r="A68" s="282" t="s">
        <v>120</v>
      </c>
      <c r="B68" s="283" t="s">
        <v>121</v>
      </c>
      <c r="C68" s="284"/>
      <c r="D68" s="284"/>
      <c r="E68" s="284"/>
      <c r="F68" s="280">
        <f t="shared" si="0"/>
        <v>0</v>
      </c>
      <c r="G68" s="284">
        <f t="shared" si="9"/>
        <v>0</v>
      </c>
      <c r="H68" s="284">
        <f t="shared" si="9"/>
        <v>0</v>
      </c>
      <c r="I68" s="285"/>
    </row>
    <row r="69" spans="1:9" s="287" customFormat="1" ht="12" hidden="1" customHeight="1" x14ac:dyDescent="0.35">
      <c r="A69" s="282" t="s">
        <v>122</v>
      </c>
      <c r="B69" s="292" t="s">
        <v>363</v>
      </c>
      <c r="C69" s="284"/>
      <c r="D69" s="284"/>
      <c r="E69" s="284"/>
      <c r="F69" s="280">
        <f t="shared" si="0"/>
        <v>0</v>
      </c>
      <c r="G69" s="284">
        <f t="shared" si="9"/>
        <v>0</v>
      </c>
      <c r="H69" s="284">
        <f t="shared" si="9"/>
        <v>0</v>
      </c>
      <c r="I69" s="285"/>
    </row>
    <row r="70" spans="1:9" s="287" customFormat="1" ht="12" customHeight="1" x14ac:dyDescent="0.25">
      <c r="A70" s="291" t="s">
        <v>124</v>
      </c>
      <c r="B70" s="289" t="s">
        <v>625</v>
      </c>
      <c r="C70" s="280">
        <f>SUM(C71:C74)</f>
        <v>0</v>
      </c>
      <c r="D70" s="280"/>
      <c r="E70" s="280">
        <f>SUM(E71:E74)</f>
        <v>0</v>
      </c>
      <c r="F70" s="280">
        <f t="shared" si="0"/>
        <v>0</v>
      </c>
      <c r="G70" s="280">
        <f>SUM(G71:G74)</f>
        <v>0</v>
      </c>
      <c r="H70" s="280">
        <f>SUM(H71:H74)</f>
        <v>0</v>
      </c>
      <c r="I70" s="281"/>
    </row>
    <row r="71" spans="1:9" s="287" customFormat="1" ht="12" hidden="1" customHeight="1" x14ac:dyDescent="0.35">
      <c r="A71" s="282" t="s">
        <v>126</v>
      </c>
      <c r="B71" s="283" t="s">
        <v>127</v>
      </c>
      <c r="C71" s="284"/>
      <c r="D71" s="284"/>
      <c r="E71" s="284"/>
      <c r="F71" s="280">
        <f t="shared" si="0"/>
        <v>0</v>
      </c>
      <c r="G71" s="284">
        <f t="shared" ref="G71:H74" si="10">+D71+E71+F71</f>
        <v>0</v>
      </c>
      <c r="H71" s="284">
        <f t="shared" si="10"/>
        <v>0</v>
      </c>
      <c r="I71" s="285"/>
    </row>
    <row r="72" spans="1:9" s="287" customFormat="1" ht="12" hidden="1" customHeight="1" x14ac:dyDescent="0.35">
      <c r="A72" s="282" t="s">
        <v>128</v>
      </c>
      <c r="B72" s="283" t="s">
        <v>129</v>
      </c>
      <c r="C72" s="284"/>
      <c r="D72" s="284"/>
      <c r="E72" s="284"/>
      <c r="F72" s="280">
        <f t="shared" si="0"/>
        <v>0</v>
      </c>
      <c r="G72" s="284">
        <f t="shared" si="10"/>
        <v>0</v>
      </c>
      <c r="H72" s="284">
        <f t="shared" si="10"/>
        <v>0</v>
      </c>
      <c r="I72" s="285"/>
    </row>
    <row r="73" spans="1:9" s="287" customFormat="1" ht="12" hidden="1" customHeight="1" x14ac:dyDescent="0.35">
      <c r="A73" s="282" t="s">
        <v>130</v>
      </c>
      <c r="B73" s="283" t="s">
        <v>131</v>
      </c>
      <c r="C73" s="284"/>
      <c r="D73" s="284"/>
      <c r="E73" s="284"/>
      <c r="F73" s="280">
        <f t="shared" si="0"/>
        <v>0</v>
      </c>
      <c r="G73" s="284">
        <f t="shared" si="10"/>
        <v>0</v>
      </c>
      <c r="H73" s="284">
        <f t="shared" si="10"/>
        <v>0</v>
      </c>
      <c r="I73" s="285"/>
    </row>
    <row r="74" spans="1:9" s="287" customFormat="1" ht="12" hidden="1" customHeight="1" x14ac:dyDescent="0.35">
      <c r="A74" s="282" t="s">
        <v>132</v>
      </c>
      <c r="B74" s="283" t="s">
        <v>133</v>
      </c>
      <c r="C74" s="284"/>
      <c r="D74" s="284"/>
      <c r="E74" s="284"/>
      <c r="F74" s="280">
        <f t="shared" si="0"/>
        <v>0</v>
      </c>
      <c r="G74" s="284">
        <f t="shared" si="10"/>
        <v>0</v>
      </c>
      <c r="H74" s="284">
        <f t="shared" si="10"/>
        <v>0</v>
      </c>
      <c r="I74" s="285"/>
    </row>
    <row r="75" spans="1:9" s="287" customFormat="1" ht="12" customHeight="1" x14ac:dyDescent="0.25">
      <c r="A75" s="291" t="s">
        <v>134</v>
      </c>
      <c r="B75" s="289" t="s">
        <v>633</v>
      </c>
      <c r="C75" s="280">
        <f>SUM(C76)</f>
        <v>500000</v>
      </c>
      <c r="D75" s="280"/>
      <c r="E75" s="280"/>
      <c r="F75" s="280">
        <f t="shared" ref="F75:F89" si="11">+C75+D75+E75</f>
        <v>500000</v>
      </c>
      <c r="G75" s="280"/>
      <c r="H75" s="280"/>
      <c r="I75" s="281" t="e">
        <f>+H75/G75</f>
        <v>#DIV/0!</v>
      </c>
    </row>
    <row r="76" spans="1:9" s="287" customFormat="1" ht="12" customHeight="1" x14ac:dyDescent="0.35">
      <c r="A76" s="282" t="s">
        <v>136</v>
      </c>
      <c r="B76" s="283" t="s">
        <v>137</v>
      </c>
      <c r="C76" s="284">
        <v>500000</v>
      </c>
      <c r="D76" s="284"/>
      <c r="E76" s="284"/>
      <c r="F76" s="280">
        <f t="shared" si="11"/>
        <v>500000</v>
      </c>
      <c r="G76" s="284"/>
      <c r="H76" s="284"/>
      <c r="I76" s="285" t="e">
        <f>+H76/G76</f>
        <v>#DIV/0!</v>
      </c>
    </row>
    <row r="77" spans="1:9" s="286" customFormat="1" ht="12" hidden="1" customHeight="1" x14ac:dyDescent="0.35">
      <c r="A77" s="282" t="s">
        <v>138</v>
      </c>
      <c r="B77" s="283" t="s">
        <v>139</v>
      </c>
      <c r="C77" s="284"/>
      <c r="D77" s="284"/>
      <c r="E77" s="284"/>
      <c r="F77" s="280">
        <f t="shared" si="11"/>
        <v>0</v>
      </c>
      <c r="G77" s="284">
        <f t="shared" ref="G77:H77" si="12">+D77+E77+F77</f>
        <v>0</v>
      </c>
      <c r="H77" s="284">
        <f t="shared" si="12"/>
        <v>0</v>
      </c>
      <c r="I77" s="285"/>
    </row>
    <row r="78" spans="1:9" s="287" customFormat="1" ht="12" customHeight="1" x14ac:dyDescent="0.25">
      <c r="A78" s="291" t="s">
        <v>140</v>
      </c>
      <c r="B78" s="289" t="s">
        <v>627</v>
      </c>
      <c r="C78" s="280">
        <f>SUM(C79:C81)</f>
        <v>57349255</v>
      </c>
      <c r="D78" s="280"/>
      <c r="E78" s="280">
        <f>SUM(E79:E81)</f>
        <v>0</v>
      </c>
      <c r="F78" s="280">
        <f t="shared" si="11"/>
        <v>57349255</v>
      </c>
      <c r="G78" s="280">
        <f>SUM(G79:G81)</f>
        <v>0</v>
      </c>
      <c r="H78" s="280">
        <f>SUM(H79:H81)</f>
        <v>0</v>
      </c>
      <c r="I78" s="281" t="e">
        <f>+H78/G78</f>
        <v>#DIV/0!</v>
      </c>
    </row>
    <row r="79" spans="1:9" s="287" customFormat="1" ht="12" customHeight="1" x14ac:dyDescent="0.35">
      <c r="A79" s="282" t="s">
        <v>142</v>
      </c>
      <c r="B79" s="283" t="s">
        <v>631</v>
      </c>
      <c r="C79" s="284">
        <f>+F150-C65-C75</f>
        <v>57349255</v>
      </c>
      <c r="D79" s="284"/>
      <c r="E79" s="284"/>
      <c r="F79" s="280">
        <f t="shared" si="11"/>
        <v>57349255</v>
      </c>
      <c r="G79" s="284"/>
      <c r="H79" s="284"/>
      <c r="I79" s="285" t="e">
        <f>+H79/G79</f>
        <v>#DIV/0!</v>
      </c>
    </row>
    <row r="80" spans="1:9" s="287" customFormat="1" ht="12" hidden="1" customHeight="1" x14ac:dyDescent="0.35">
      <c r="A80" s="282" t="s">
        <v>144</v>
      </c>
      <c r="B80" s="283" t="s">
        <v>145</v>
      </c>
      <c r="C80" s="284"/>
      <c r="D80" s="284"/>
      <c r="E80" s="284"/>
      <c r="F80" s="280">
        <f t="shared" si="11"/>
        <v>0</v>
      </c>
      <c r="G80" s="284">
        <f t="shared" ref="G80:H81" si="13">+D80+E80+F80</f>
        <v>0</v>
      </c>
      <c r="H80" s="284">
        <f t="shared" si="13"/>
        <v>0</v>
      </c>
      <c r="I80" s="285"/>
    </row>
    <row r="81" spans="1:12" s="287" customFormat="1" ht="12" hidden="1" customHeight="1" x14ac:dyDescent="0.35">
      <c r="A81" s="282" t="s">
        <v>146</v>
      </c>
      <c r="B81" s="283" t="s">
        <v>147</v>
      </c>
      <c r="C81" s="284"/>
      <c r="D81" s="284"/>
      <c r="E81" s="284"/>
      <c r="F81" s="280">
        <f t="shared" si="11"/>
        <v>0</v>
      </c>
      <c r="G81" s="284">
        <f t="shared" si="13"/>
        <v>0</v>
      </c>
      <c r="H81" s="284">
        <f t="shared" si="13"/>
        <v>0</v>
      </c>
      <c r="I81" s="285"/>
    </row>
    <row r="82" spans="1:12" s="287" customFormat="1" ht="12" customHeight="1" x14ac:dyDescent="0.25">
      <c r="A82" s="291" t="s">
        <v>148</v>
      </c>
      <c r="B82" s="289" t="s">
        <v>628</v>
      </c>
      <c r="C82" s="280">
        <f>SUM(C83:C86)</f>
        <v>0</v>
      </c>
      <c r="D82" s="280"/>
      <c r="E82" s="280">
        <f>SUM(E83:E86)</f>
        <v>0</v>
      </c>
      <c r="F82" s="280">
        <f t="shared" si="11"/>
        <v>0</v>
      </c>
      <c r="G82" s="280">
        <f>SUM(G83:G86)</f>
        <v>0</v>
      </c>
      <c r="H82" s="280">
        <f>SUM(H83:H86)</f>
        <v>0</v>
      </c>
      <c r="I82" s="281"/>
    </row>
    <row r="83" spans="1:12" s="287" customFormat="1" ht="12" hidden="1" customHeight="1" x14ac:dyDescent="0.25">
      <c r="A83" s="293" t="s">
        <v>150</v>
      </c>
      <c r="B83" s="283" t="s">
        <v>151</v>
      </c>
      <c r="C83" s="284"/>
      <c r="D83" s="284"/>
      <c r="E83" s="284"/>
      <c r="F83" s="280">
        <f t="shared" si="11"/>
        <v>0</v>
      </c>
      <c r="G83" s="284">
        <f t="shared" ref="G83:H86" si="14">+D83+E83+F83</f>
        <v>0</v>
      </c>
      <c r="H83" s="284">
        <f t="shared" si="14"/>
        <v>0</v>
      </c>
      <c r="I83" s="285"/>
    </row>
    <row r="84" spans="1:12" s="287" customFormat="1" ht="12" hidden="1" customHeight="1" x14ac:dyDescent="0.25">
      <c r="A84" s="293" t="s">
        <v>152</v>
      </c>
      <c r="B84" s="283" t="s">
        <v>153</v>
      </c>
      <c r="C84" s="284"/>
      <c r="D84" s="284"/>
      <c r="E84" s="284"/>
      <c r="F84" s="280">
        <f t="shared" si="11"/>
        <v>0</v>
      </c>
      <c r="G84" s="284">
        <f t="shared" si="14"/>
        <v>0</v>
      </c>
      <c r="H84" s="284">
        <f t="shared" si="14"/>
        <v>0</v>
      </c>
      <c r="I84" s="285"/>
    </row>
    <row r="85" spans="1:12" s="286" customFormat="1" ht="12" hidden="1" customHeight="1" x14ac:dyDescent="0.25">
      <c r="A85" s="293" t="s">
        <v>154</v>
      </c>
      <c r="B85" s="283" t="s">
        <v>155</v>
      </c>
      <c r="C85" s="284"/>
      <c r="D85" s="284"/>
      <c r="E85" s="284"/>
      <c r="F85" s="280">
        <f t="shared" si="11"/>
        <v>0</v>
      </c>
      <c r="G85" s="284">
        <f t="shared" si="14"/>
        <v>0</v>
      </c>
      <c r="H85" s="284">
        <f t="shared" si="14"/>
        <v>0</v>
      </c>
      <c r="I85" s="285"/>
    </row>
    <row r="86" spans="1:12" s="286" customFormat="1" ht="12" hidden="1" customHeight="1" x14ac:dyDescent="0.25">
      <c r="A86" s="293" t="s">
        <v>156</v>
      </c>
      <c r="B86" s="283" t="s">
        <v>157</v>
      </c>
      <c r="C86" s="284"/>
      <c r="D86" s="284"/>
      <c r="E86" s="284"/>
      <c r="F86" s="280">
        <f t="shared" si="11"/>
        <v>0</v>
      </c>
      <c r="G86" s="284">
        <f t="shared" si="14"/>
        <v>0</v>
      </c>
      <c r="H86" s="284">
        <f t="shared" si="14"/>
        <v>0</v>
      </c>
      <c r="I86" s="285"/>
    </row>
    <row r="87" spans="1:12" s="286" customFormat="1" ht="12" customHeight="1" x14ac:dyDescent="0.25">
      <c r="A87" s="291" t="s">
        <v>158</v>
      </c>
      <c r="B87" s="289" t="s">
        <v>159</v>
      </c>
      <c r="C87" s="290"/>
      <c r="D87" s="290"/>
      <c r="E87" s="290"/>
      <c r="F87" s="280">
        <f t="shared" si="11"/>
        <v>0</v>
      </c>
      <c r="G87" s="290"/>
      <c r="H87" s="290"/>
      <c r="I87" s="294"/>
    </row>
    <row r="88" spans="1:12" s="286" customFormat="1" ht="12" customHeight="1" x14ac:dyDescent="0.25">
      <c r="A88" s="291" t="s">
        <v>160</v>
      </c>
      <c r="B88" s="295" t="s">
        <v>629</v>
      </c>
      <c r="C88" s="280">
        <f>+C66+C70+C75+C78+C82+C87</f>
        <v>57849255</v>
      </c>
      <c r="D88" s="280"/>
      <c r="E88" s="280">
        <f>+E66+E70+E75+E78+E82+E87</f>
        <v>0</v>
      </c>
      <c r="F88" s="280">
        <f t="shared" si="11"/>
        <v>57849255</v>
      </c>
      <c r="G88" s="280">
        <f>+G66+G70+G75+G78+G82+G87</f>
        <v>0</v>
      </c>
      <c r="H88" s="280">
        <f>+H66+H70+H75+H78+H82+H87</f>
        <v>0</v>
      </c>
      <c r="I88" s="281" t="e">
        <f>+H88/G88</f>
        <v>#DIV/0!</v>
      </c>
    </row>
    <row r="89" spans="1:12" s="287" customFormat="1" ht="12" customHeight="1" x14ac:dyDescent="0.25">
      <c r="A89" s="291" t="s">
        <v>162</v>
      </c>
      <c r="B89" s="295" t="s">
        <v>630</v>
      </c>
      <c r="C89" s="280">
        <f>+C65+C88</f>
        <v>58949255</v>
      </c>
      <c r="D89" s="280"/>
      <c r="E89" s="280">
        <f>+E65+E88</f>
        <v>0</v>
      </c>
      <c r="F89" s="280">
        <f t="shared" si="11"/>
        <v>58949255</v>
      </c>
      <c r="G89" s="280">
        <f>+G65+G88</f>
        <v>0</v>
      </c>
      <c r="H89" s="280">
        <f>+H65+H88</f>
        <v>0</v>
      </c>
      <c r="I89" s="281" t="e">
        <f>+H89/G89</f>
        <v>#DIV/0!</v>
      </c>
      <c r="L89" s="270"/>
    </row>
    <row r="90" spans="1:12" s="287" customFormat="1" ht="15" customHeight="1" x14ac:dyDescent="0.35">
      <c r="A90" s="296"/>
      <c r="B90" s="297"/>
      <c r="C90" s="298"/>
      <c r="D90" s="298"/>
      <c r="E90" s="298"/>
      <c r="F90" s="298"/>
      <c r="G90" s="298"/>
      <c r="H90" s="298"/>
      <c r="I90" s="298"/>
    </row>
    <row r="91" spans="1:12" s="278" customFormat="1" ht="16.5" customHeight="1" x14ac:dyDescent="0.25">
      <c r="A91" s="273"/>
      <c r="B91" s="273"/>
      <c r="C91" s="301"/>
      <c r="D91" s="301"/>
      <c r="E91" s="301"/>
      <c r="F91" s="671" t="s">
        <v>652</v>
      </c>
      <c r="G91" s="671"/>
      <c r="H91" s="671"/>
      <c r="I91" s="671"/>
    </row>
    <row r="92" spans="1:12" s="286" customFormat="1" ht="12" customHeight="1" x14ac:dyDescent="0.35">
      <c r="A92" s="657" t="s">
        <v>356</v>
      </c>
      <c r="B92" s="657" t="s">
        <v>357</v>
      </c>
      <c r="C92" s="647" t="s">
        <v>843</v>
      </c>
      <c r="D92" s="647"/>
      <c r="E92" s="647"/>
      <c r="F92" s="650" t="s">
        <v>556</v>
      </c>
      <c r="G92" s="650" t="s">
        <v>557</v>
      </c>
      <c r="H92" s="650" t="s">
        <v>560</v>
      </c>
      <c r="I92" s="650" t="s">
        <v>559</v>
      </c>
    </row>
    <row r="93" spans="1:12" ht="24.75" customHeight="1" x14ac:dyDescent="0.35">
      <c r="A93" s="657"/>
      <c r="B93" s="657"/>
      <c r="C93" s="275" t="s">
        <v>241</v>
      </c>
      <c r="D93" s="275" t="s">
        <v>242</v>
      </c>
      <c r="E93" s="275" t="s">
        <v>243</v>
      </c>
      <c r="F93" s="650"/>
      <c r="G93" s="650"/>
      <c r="H93" s="650"/>
      <c r="I93" s="650"/>
    </row>
    <row r="94" spans="1:12" ht="12" customHeight="1" x14ac:dyDescent="0.35">
      <c r="A94" s="277">
        <v>1</v>
      </c>
      <c r="B94" s="277">
        <v>2</v>
      </c>
      <c r="C94" s="277">
        <v>3</v>
      </c>
      <c r="D94" s="277">
        <v>4</v>
      </c>
      <c r="E94" s="277">
        <v>5</v>
      </c>
      <c r="F94" s="277">
        <v>3</v>
      </c>
      <c r="G94" s="277">
        <v>4</v>
      </c>
      <c r="H94" s="277">
        <v>5</v>
      </c>
      <c r="I94" s="277">
        <v>6</v>
      </c>
    </row>
    <row r="95" spans="1:12" ht="12" customHeight="1" x14ac:dyDescent="0.35">
      <c r="A95" s="657" t="s">
        <v>246</v>
      </c>
      <c r="B95" s="657"/>
      <c r="C95" s="657"/>
      <c r="D95" s="657"/>
      <c r="E95" s="657"/>
      <c r="F95" s="657"/>
      <c r="G95" s="657"/>
      <c r="H95" s="657"/>
      <c r="I95" s="657"/>
    </row>
    <row r="96" spans="1:12" ht="12" customHeight="1" x14ac:dyDescent="0.35">
      <c r="A96" s="276" t="s">
        <v>4</v>
      </c>
      <c r="B96" s="302" t="s">
        <v>607</v>
      </c>
      <c r="C96" s="280">
        <f>SUM(C97:C101)</f>
        <v>58314255</v>
      </c>
      <c r="D96" s="280">
        <f t="shared" ref="D96:F96" si="15">SUM(D97:D101)</f>
        <v>0</v>
      </c>
      <c r="E96" s="280">
        <f t="shared" si="15"/>
        <v>0</v>
      </c>
      <c r="F96" s="280">
        <f t="shared" si="15"/>
        <v>58314255</v>
      </c>
      <c r="G96" s="280">
        <f>SUM(G97:G101)</f>
        <v>0</v>
      </c>
      <c r="H96" s="280">
        <f>SUM(H97:H101)</f>
        <v>0</v>
      </c>
      <c r="I96" s="281" t="e">
        <f>+H96/G96</f>
        <v>#DIV/0!</v>
      </c>
    </row>
    <row r="97" spans="1:9" ht="12" customHeight="1" x14ac:dyDescent="0.35">
      <c r="A97" s="282" t="s">
        <v>6</v>
      </c>
      <c r="B97" s="303" t="s">
        <v>168</v>
      </c>
      <c r="C97" s="284">
        <v>41711555</v>
      </c>
      <c r="D97" s="284"/>
      <c r="E97" s="284"/>
      <c r="F97" s="284">
        <f>+C97+D97+E97</f>
        <v>41711555</v>
      </c>
      <c r="G97" s="284"/>
      <c r="H97" s="284"/>
      <c r="I97" s="285" t="e">
        <f>+H97/G97</f>
        <v>#DIV/0!</v>
      </c>
    </row>
    <row r="98" spans="1:9" ht="12" customHeight="1" x14ac:dyDescent="0.35">
      <c r="A98" s="282" t="s">
        <v>8</v>
      </c>
      <c r="B98" s="303" t="s">
        <v>169</v>
      </c>
      <c r="C98" s="284">
        <v>6757190</v>
      </c>
      <c r="D98" s="284"/>
      <c r="E98" s="284"/>
      <c r="F98" s="284">
        <f>+C98+D98+E98</f>
        <v>6757190</v>
      </c>
      <c r="G98" s="284"/>
      <c r="H98" s="284"/>
      <c r="I98" s="285" t="e">
        <f>+H98/G98</f>
        <v>#DIV/0!</v>
      </c>
    </row>
    <row r="99" spans="1:9" ht="12" customHeight="1" x14ac:dyDescent="0.35">
      <c r="A99" s="282" t="s">
        <v>10</v>
      </c>
      <c r="B99" s="303" t="s">
        <v>170</v>
      </c>
      <c r="C99" s="284">
        <v>9845510</v>
      </c>
      <c r="D99" s="284"/>
      <c r="E99" s="284"/>
      <c r="F99" s="284">
        <f t="shared" ref="F99:F102" si="16">+C99+D99+E99</f>
        <v>9845510</v>
      </c>
      <c r="G99" s="284"/>
      <c r="H99" s="284"/>
      <c r="I99" s="285" t="e">
        <f>+H99/G99</f>
        <v>#DIV/0!</v>
      </c>
    </row>
    <row r="100" spans="1:9" ht="12" customHeight="1" x14ac:dyDescent="0.35">
      <c r="A100" s="282" t="s">
        <v>12</v>
      </c>
      <c r="B100" s="303" t="s">
        <v>171</v>
      </c>
      <c r="C100" s="284">
        <v>0</v>
      </c>
      <c r="D100" s="284"/>
      <c r="E100" s="284"/>
      <c r="F100" s="284">
        <f t="shared" si="16"/>
        <v>0</v>
      </c>
      <c r="G100" s="284"/>
      <c r="H100" s="284"/>
      <c r="I100" s="285"/>
    </row>
    <row r="101" spans="1:9" ht="12" customHeight="1" x14ac:dyDescent="0.35">
      <c r="A101" s="282" t="s">
        <v>172</v>
      </c>
      <c r="B101" s="303" t="s">
        <v>173</v>
      </c>
      <c r="C101" s="284"/>
      <c r="D101" s="284"/>
      <c r="E101" s="284"/>
      <c r="F101" s="284">
        <f t="shared" si="16"/>
        <v>0</v>
      </c>
      <c r="G101" s="284"/>
      <c r="H101" s="284"/>
      <c r="I101" s="284"/>
    </row>
    <row r="102" spans="1:9" ht="12" customHeight="1" x14ac:dyDescent="0.35">
      <c r="A102" s="282" t="s">
        <v>16</v>
      </c>
      <c r="B102" s="303" t="s">
        <v>605</v>
      </c>
      <c r="C102" s="284"/>
      <c r="D102" s="284"/>
      <c r="E102" s="284"/>
      <c r="F102" s="284">
        <f t="shared" si="16"/>
        <v>0</v>
      </c>
      <c r="G102" s="284">
        <f t="shared" ref="F102:I111" si="17">+D102+E102+F102</f>
        <v>0</v>
      </c>
      <c r="H102" s="284">
        <f t="shared" si="17"/>
        <v>0</v>
      </c>
      <c r="I102" s="284">
        <f t="shared" si="17"/>
        <v>0</v>
      </c>
    </row>
    <row r="103" spans="1:9" ht="12" hidden="1" customHeight="1" x14ac:dyDescent="0.35">
      <c r="A103" s="282" t="s">
        <v>175</v>
      </c>
      <c r="B103" s="304" t="s">
        <v>176</v>
      </c>
      <c r="C103" s="284"/>
      <c r="D103" s="284"/>
      <c r="E103" s="284"/>
      <c r="F103" s="284">
        <f t="shared" si="17"/>
        <v>0</v>
      </c>
      <c r="G103" s="284">
        <f t="shared" si="17"/>
        <v>0</v>
      </c>
      <c r="H103" s="284">
        <f t="shared" si="17"/>
        <v>0</v>
      </c>
      <c r="I103" s="284">
        <f t="shared" si="17"/>
        <v>0</v>
      </c>
    </row>
    <row r="104" spans="1:9" ht="12" hidden="1" customHeight="1" x14ac:dyDescent="0.35">
      <c r="A104" s="282" t="s">
        <v>177</v>
      </c>
      <c r="B104" s="303" t="s">
        <v>178</v>
      </c>
      <c r="C104" s="284"/>
      <c r="D104" s="284"/>
      <c r="E104" s="284"/>
      <c r="F104" s="284">
        <f t="shared" si="17"/>
        <v>0</v>
      </c>
      <c r="G104" s="284">
        <f t="shared" si="17"/>
        <v>0</v>
      </c>
      <c r="H104" s="284">
        <f t="shared" si="17"/>
        <v>0</v>
      </c>
      <c r="I104" s="284">
        <f t="shared" si="17"/>
        <v>0</v>
      </c>
    </row>
    <row r="105" spans="1:9" ht="12" hidden="1" customHeight="1" x14ac:dyDescent="0.35">
      <c r="A105" s="282" t="s">
        <v>179</v>
      </c>
      <c r="B105" s="303" t="s">
        <v>180</v>
      </c>
      <c r="C105" s="284"/>
      <c r="D105" s="284"/>
      <c r="E105" s="284"/>
      <c r="F105" s="284">
        <f t="shared" si="17"/>
        <v>0</v>
      </c>
      <c r="G105" s="284">
        <f t="shared" si="17"/>
        <v>0</v>
      </c>
      <c r="H105" s="284">
        <f t="shared" si="17"/>
        <v>0</v>
      </c>
      <c r="I105" s="284">
        <f t="shared" si="17"/>
        <v>0</v>
      </c>
    </row>
    <row r="106" spans="1:9" ht="12" hidden="1" customHeight="1" x14ac:dyDescent="0.35">
      <c r="A106" s="282" t="s">
        <v>181</v>
      </c>
      <c r="B106" s="304" t="s">
        <v>182</v>
      </c>
      <c r="C106" s="284"/>
      <c r="D106" s="284"/>
      <c r="E106" s="284"/>
      <c r="F106" s="284">
        <f t="shared" si="17"/>
        <v>0</v>
      </c>
      <c r="G106" s="284">
        <f t="shared" si="17"/>
        <v>0</v>
      </c>
      <c r="H106" s="284">
        <f t="shared" si="17"/>
        <v>0</v>
      </c>
      <c r="I106" s="284">
        <f t="shared" si="17"/>
        <v>0</v>
      </c>
    </row>
    <row r="107" spans="1:9" ht="12" hidden="1" customHeight="1" x14ac:dyDescent="0.35">
      <c r="A107" s="282" t="s">
        <v>183</v>
      </c>
      <c r="B107" s="304" t="s">
        <v>184</v>
      </c>
      <c r="C107" s="284"/>
      <c r="D107" s="284"/>
      <c r="E107" s="284"/>
      <c r="F107" s="284">
        <f t="shared" si="17"/>
        <v>0</v>
      </c>
      <c r="G107" s="284">
        <f t="shared" si="17"/>
        <v>0</v>
      </c>
      <c r="H107" s="284">
        <f t="shared" si="17"/>
        <v>0</v>
      </c>
      <c r="I107" s="284">
        <f t="shared" si="17"/>
        <v>0</v>
      </c>
    </row>
    <row r="108" spans="1:9" ht="12" hidden="1" customHeight="1" x14ac:dyDescent="0.35">
      <c r="A108" s="282" t="s">
        <v>185</v>
      </c>
      <c r="B108" s="303" t="s">
        <v>186</v>
      </c>
      <c r="C108" s="284"/>
      <c r="D108" s="284"/>
      <c r="E108" s="284"/>
      <c r="F108" s="284">
        <f t="shared" si="17"/>
        <v>0</v>
      </c>
      <c r="G108" s="284">
        <f t="shared" si="17"/>
        <v>0</v>
      </c>
      <c r="H108" s="284">
        <f t="shared" si="17"/>
        <v>0</v>
      </c>
      <c r="I108" s="284">
        <f t="shared" si="17"/>
        <v>0</v>
      </c>
    </row>
    <row r="109" spans="1:9" ht="12" hidden="1" customHeight="1" x14ac:dyDescent="0.35">
      <c r="A109" s="282" t="s">
        <v>187</v>
      </c>
      <c r="B109" s="303" t="s">
        <v>188</v>
      </c>
      <c r="C109" s="284"/>
      <c r="D109" s="284"/>
      <c r="E109" s="284"/>
      <c r="F109" s="284">
        <f t="shared" si="17"/>
        <v>0</v>
      </c>
      <c r="G109" s="284">
        <f t="shared" si="17"/>
        <v>0</v>
      </c>
      <c r="H109" s="284">
        <f t="shared" si="17"/>
        <v>0</v>
      </c>
      <c r="I109" s="284">
        <f t="shared" si="17"/>
        <v>0</v>
      </c>
    </row>
    <row r="110" spans="1:9" ht="12" hidden="1" customHeight="1" x14ac:dyDescent="0.35">
      <c r="A110" s="282" t="s">
        <v>189</v>
      </c>
      <c r="B110" s="303" t="s">
        <v>190</v>
      </c>
      <c r="C110" s="284"/>
      <c r="D110" s="284"/>
      <c r="E110" s="284"/>
      <c r="F110" s="284">
        <f t="shared" si="17"/>
        <v>0</v>
      </c>
      <c r="G110" s="284">
        <f t="shared" si="17"/>
        <v>0</v>
      </c>
      <c r="H110" s="284">
        <f t="shared" si="17"/>
        <v>0</v>
      </c>
      <c r="I110" s="284">
        <f t="shared" si="17"/>
        <v>0</v>
      </c>
    </row>
    <row r="111" spans="1:9" ht="12" hidden="1" customHeight="1" thickBot="1" x14ac:dyDescent="0.4">
      <c r="A111" s="282" t="s">
        <v>191</v>
      </c>
      <c r="B111" s="303" t="s">
        <v>192</v>
      </c>
      <c r="C111" s="284"/>
      <c r="D111" s="284"/>
      <c r="E111" s="284"/>
      <c r="F111" s="284">
        <f t="shared" si="17"/>
        <v>0</v>
      </c>
      <c r="G111" s="284"/>
      <c r="H111" s="284"/>
      <c r="I111" s="284"/>
    </row>
    <row r="112" spans="1:9" ht="12" customHeight="1" x14ac:dyDescent="0.35">
      <c r="A112" s="276" t="s">
        <v>18</v>
      </c>
      <c r="B112" s="302" t="s">
        <v>608</v>
      </c>
      <c r="C112" s="280">
        <f>+C113+C115+C117</f>
        <v>635000</v>
      </c>
      <c r="D112" s="280">
        <f t="shared" ref="D112:F112" si="18">+D113+D115+D117</f>
        <v>0</v>
      </c>
      <c r="E112" s="280">
        <f t="shared" si="18"/>
        <v>0</v>
      </c>
      <c r="F112" s="280">
        <f t="shared" si="18"/>
        <v>635000</v>
      </c>
      <c r="G112" s="280">
        <f>+G113+G115+G117</f>
        <v>0</v>
      </c>
      <c r="H112" s="280">
        <f>+H113+H115+H117</f>
        <v>0</v>
      </c>
      <c r="I112" s="281" t="e">
        <f>+H112/G112</f>
        <v>#DIV/0!</v>
      </c>
    </row>
    <row r="113" spans="1:9" ht="12" customHeight="1" x14ac:dyDescent="0.35">
      <c r="A113" s="282" t="s">
        <v>20</v>
      </c>
      <c r="B113" s="303" t="s">
        <v>194</v>
      </c>
      <c r="C113" s="284">
        <v>635000</v>
      </c>
      <c r="D113" s="284"/>
      <c r="E113" s="284"/>
      <c r="F113" s="284">
        <f>+C113+D113+E113</f>
        <v>635000</v>
      </c>
      <c r="G113" s="284"/>
      <c r="H113" s="284"/>
      <c r="I113" s="285" t="e">
        <f>+H113/G113</f>
        <v>#DIV/0!</v>
      </c>
    </row>
    <row r="114" spans="1:9" ht="12" hidden="1" customHeight="1" x14ac:dyDescent="0.35">
      <c r="A114" s="282" t="s">
        <v>22</v>
      </c>
      <c r="B114" s="303" t="s">
        <v>195</v>
      </c>
      <c r="C114" s="284"/>
      <c r="D114" s="284"/>
      <c r="E114" s="284"/>
      <c r="F114" s="284"/>
      <c r="G114" s="284"/>
      <c r="H114" s="284"/>
      <c r="I114" s="284"/>
    </row>
    <row r="115" spans="1:9" ht="12" customHeight="1" x14ac:dyDescent="0.35">
      <c r="A115" s="282" t="s">
        <v>22</v>
      </c>
      <c r="B115" s="303" t="s">
        <v>196</v>
      </c>
      <c r="C115" s="284"/>
      <c r="D115" s="284"/>
      <c r="E115" s="284"/>
      <c r="F115" s="284"/>
      <c r="G115" s="284"/>
      <c r="H115" s="284"/>
      <c r="I115" s="285"/>
    </row>
    <row r="116" spans="1:9" ht="12" hidden="1" customHeight="1" x14ac:dyDescent="0.35">
      <c r="A116" s="282" t="s">
        <v>26</v>
      </c>
      <c r="B116" s="303" t="s">
        <v>197</v>
      </c>
      <c r="C116" s="284"/>
      <c r="D116" s="284"/>
      <c r="E116" s="284"/>
      <c r="F116" s="284">
        <f t="shared" ref="F116:I125" si="19">+C116+D116+E116</f>
        <v>0</v>
      </c>
      <c r="G116" s="284"/>
      <c r="H116" s="284"/>
      <c r="I116" s="284"/>
    </row>
    <row r="117" spans="1:9" ht="12" customHeight="1" x14ac:dyDescent="0.35">
      <c r="A117" s="282" t="s">
        <v>24</v>
      </c>
      <c r="B117" s="283" t="s">
        <v>198</v>
      </c>
      <c r="C117" s="284"/>
      <c r="D117" s="284"/>
      <c r="E117" s="284"/>
      <c r="F117" s="284">
        <f t="shared" si="19"/>
        <v>0</v>
      </c>
      <c r="G117" s="284"/>
      <c r="H117" s="284"/>
      <c r="I117" s="284"/>
    </row>
    <row r="118" spans="1:9" ht="12" hidden="1" customHeight="1" x14ac:dyDescent="0.35">
      <c r="A118" s="282" t="s">
        <v>30</v>
      </c>
      <c r="B118" s="283" t="s">
        <v>199</v>
      </c>
      <c r="C118" s="284"/>
      <c r="D118" s="284"/>
      <c r="E118" s="284"/>
      <c r="F118" s="284">
        <f t="shared" si="19"/>
        <v>0</v>
      </c>
      <c r="G118" s="284"/>
      <c r="H118" s="284"/>
      <c r="I118" s="284"/>
    </row>
    <row r="119" spans="1:9" ht="12" hidden="1" customHeight="1" x14ac:dyDescent="0.35">
      <c r="A119" s="282" t="s">
        <v>200</v>
      </c>
      <c r="B119" s="303" t="s">
        <v>201</v>
      </c>
      <c r="C119" s="284"/>
      <c r="D119" s="284"/>
      <c r="E119" s="284"/>
      <c r="F119" s="284">
        <f t="shared" si="19"/>
        <v>0</v>
      </c>
      <c r="G119" s="284">
        <f t="shared" si="19"/>
        <v>0</v>
      </c>
      <c r="H119" s="284">
        <f t="shared" si="19"/>
        <v>0</v>
      </c>
      <c r="I119" s="284">
        <f t="shared" si="19"/>
        <v>0</v>
      </c>
    </row>
    <row r="120" spans="1:9" ht="12" hidden="1" customHeight="1" x14ac:dyDescent="0.35">
      <c r="A120" s="282" t="s">
        <v>202</v>
      </c>
      <c r="B120" s="303" t="s">
        <v>180</v>
      </c>
      <c r="C120" s="284"/>
      <c r="D120" s="284"/>
      <c r="E120" s="284"/>
      <c r="F120" s="284">
        <f t="shared" si="19"/>
        <v>0</v>
      </c>
      <c r="G120" s="284">
        <f t="shared" si="19"/>
        <v>0</v>
      </c>
      <c r="H120" s="284">
        <f t="shared" si="19"/>
        <v>0</v>
      </c>
      <c r="I120" s="284">
        <f t="shared" si="19"/>
        <v>0</v>
      </c>
    </row>
    <row r="121" spans="1:9" ht="12" hidden="1" customHeight="1" x14ac:dyDescent="0.35">
      <c r="A121" s="282" t="s">
        <v>203</v>
      </c>
      <c r="B121" s="303" t="s">
        <v>204</v>
      </c>
      <c r="C121" s="284"/>
      <c r="D121" s="284"/>
      <c r="E121" s="284"/>
      <c r="F121" s="284">
        <f t="shared" si="19"/>
        <v>0</v>
      </c>
      <c r="G121" s="284">
        <f t="shared" si="19"/>
        <v>0</v>
      </c>
      <c r="H121" s="284">
        <f t="shared" si="19"/>
        <v>0</v>
      </c>
      <c r="I121" s="284">
        <f t="shared" si="19"/>
        <v>0</v>
      </c>
    </row>
    <row r="122" spans="1:9" ht="12" hidden="1" customHeight="1" x14ac:dyDescent="0.35">
      <c r="A122" s="282" t="s">
        <v>205</v>
      </c>
      <c r="B122" s="303" t="s">
        <v>206</v>
      </c>
      <c r="C122" s="284"/>
      <c r="D122" s="284"/>
      <c r="E122" s="284"/>
      <c r="F122" s="284">
        <f t="shared" si="19"/>
        <v>0</v>
      </c>
      <c r="G122" s="284">
        <f t="shared" si="19"/>
        <v>0</v>
      </c>
      <c r="H122" s="284">
        <f t="shared" si="19"/>
        <v>0</v>
      </c>
      <c r="I122" s="284">
        <f t="shared" si="19"/>
        <v>0</v>
      </c>
    </row>
    <row r="123" spans="1:9" ht="12" hidden="1" customHeight="1" x14ac:dyDescent="0.35">
      <c r="A123" s="282" t="s">
        <v>207</v>
      </c>
      <c r="B123" s="303" t="s">
        <v>186</v>
      </c>
      <c r="C123" s="284"/>
      <c r="D123" s="284"/>
      <c r="E123" s="284"/>
      <c r="F123" s="284">
        <f t="shared" si="19"/>
        <v>0</v>
      </c>
      <c r="G123" s="284">
        <f t="shared" si="19"/>
        <v>0</v>
      </c>
      <c r="H123" s="284">
        <f t="shared" si="19"/>
        <v>0</v>
      </c>
      <c r="I123" s="284">
        <f t="shared" si="19"/>
        <v>0</v>
      </c>
    </row>
    <row r="124" spans="1:9" s="286" customFormat="1" ht="12" hidden="1" customHeight="1" x14ac:dyDescent="0.35">
      <c r="A124" s="282" t="s">
        <v>208</v>
      </c>
      <c r="B124" s="303" t="s">
        <v>209</v>
      </c>
      <c r="C124" s="284"/>
      <c r="D124" s="284"/>
      <c r="E124" s="284"/>
      <c r="F124" s="284">
        <f t="shared" si="19"/>
        <v>0</v>
      </c>
      <c r="G124" s="284">
        <f t="shared" si="19"/>
        <v>0</v>
      </c>
      <c r="H124" s="284">
        <f t="shared" si="19"/>
        <v>0</v>
      </c>
      <c r="I124" s="284">
        <f t="shared" si="19"/>
        <v>0</v>
      </c>
    </row>
    <row r="125" spans="1:9" ht="12" hidden="1" customHeight="1" thickBot="1" x14ac:dyDescent="0.4">
      <c r="A125" s="282" t="s">
        <v>210</v>
      </c>
      <c r="B125" s="303" t="s">
        <v>211</v>
      </c>
      <c r="C125" s="284"/>
      <c r="D125" s="284"/>
      <c r="E125" s="284"/>
      <c r="F125" s="284">
        <f t="shared" si="19"/>
        <v>0</v>
      </c>
      <c r="G125" s="284"/>
      <c r="H125" s="284"/>
      <c r="I125" s="284"/>
    </row>
    <row r="126" spans="1:9" ht="12" hidden="1" customHeight="1" thickBot="1" x14ac:dyDescent="0.4">
      <c r="A126" s="276" t="s">
        <v>32</v>
      </c>
      <c r="B126" s="279" t="s">
        <v>212</v>
      </c>
      <c r="C126" s="280">
        <f>+C127+C128</f>
        <v>0</v>
      </c>
      <c r="D126" s="280"/>
      <c r="E126" s="280">
        <f>+E127+E128</f>
        <v>0</v>
      </c>
      <c r="F126" s="280">
        <f>+F127+F128</f>
        <v>0</v>
      </c>
      <c r="G126" s="280">
        <f>+G127+G128</f>
        <v>0</v>
      </c>
      <c r="H126" s="280">
        <f>+H127+H128</f>
        <v>0</v>
      </c>
      <c r="I126" s="280">
        <f>+I127+I128</f>
        <v>0</v>
      </c>
    </row>
    <row r="127" spans="1:9" ht="12" hidden="1" customHeight="1" x14ac:dyDescent="0.35">
      <c r="A127" s="282" t="s">
        <v>34</v>
      </c>
      <c r="B127" s="303" t="s">
        <v>213</v>
      </c>
      <c r="C127" s="284"/>
      <c r="D127" s="284"/>
      <c r="E127" s="284"/>
      <c r="F127" s="284">
        <f t="shared" ref="F127:I128" si="20">+C127+D127+E127</f>
        <v>0</v>
      </c>
      <c r="G127" s="284">
        <f t="shared" si="20"/>
        <v>0</v>
      </c>
      <c r="H127" s="284">
        <f t="shared" si="20"/>
        <v>0</v>
      </c>
      <c r="I127" s="284">
        <f t="shared" si="20"/>
        <v>0</v>
      </c>
    </row>
    <row r="128" spans="1:9" ht="12" hidden="1" customHeight="1" thickBot="1" x14ac:dyDescent="0.4">
      <c r="A128" s="282" t="s">
        <v>36</v>
      </c>
      <c r="B128" s="303" t="s">
        <v>214</v>
      </c>
      <c r="C128" s="284"/>
      <c r="D128" s="284"/>
      <c r="E128" s="284"/>
      <c r="F128" s="284">
        <f t="shared" si="20"/>
        <v>0</v>
      </c>
      <c r="G128" s="284">
        <f t="shared" si="20"/>
        <v>0</v>
      </c>
      <c r="H128" s="284">
        <f t="shared" si="20"/>
        <v>0</v>
      </c>
      <c r="I128" s="284">
        <f t="shared" si="20"/>
        <v>0</v>
      </c>
    </row>
    <row r="129" spans="1:12" ht="12" customHeight="1" x14ac:dyDescent="0.35">
      <c r="A129" s="276" t="s">
        <v>32</v>
      </c>
      <c r="B129" s="279" t="s">
        <v>609</v>
      </c>
      <c r="C129" s="280">
        <f>+C96+C112+C126</f>
        <v>58949255</v>
      </c>
      <c r="D129" s="280">
        <f t="shared" ref="D129:F129" si="21">+D96+D112+D126</f>
        <v>0</v>
      </c>
      <c r="E129" s="280">
        <f t="shared" si="21"/>
        <v>0</v>
      </c>
      <c r="F129" s="280">
        <f t="shared" si="21"/>
        <v>58949255</v>
      </c>
      <c r="G129" s="280">
        <f>+G96+G112+G126</f>
        <v>0</v>
      </c>
      <c r="H129" s="280">
        <f>+H96+H112+H126</f>
        <v>0</v>
      </c>
      <c r="I129" s="281" t="e">
        <f>+H129/G129</f>
        <v>#DIV/0!</v>
      </c>
    </row>
    <row r="130" spans="1:12" ht="12" customHeight="1" x14ac:dyDescent="0.35">
      <c r="A130" s="276" t="s">
        <v>215</v>
      </c>
      <c r="B130" s="279" t="s">
        <v>606</v>
      </c>
      <c r="C130" s="280">
        <f>+C131+C132+C133</f>
        <v>0</v>
      </c>
      <c r="D130" s="280"/>
      <c r="E130" s="280">
        <f>+E131+E132+E133</f>
        <v>0</v>
      </c>
      <c r="F130" s="280">
        <f>+F131+F132+F133</f>
        <v>0</v>
      </c>
      <c r="G130" s="280">
        <f>+G131+G132+G133</f>
        <v>0</v>
      </c>
      <c r="H130" s="280">
        <f>+H131+H132+H133</f>
        <v>0</v>
      </c>
      <c r="I130" s="280">
        <f>+I131+I132+I133</f>
        <v>0</v>
      </c>
    </row>
    <row r="131" spans="1:12" s="286" customFormat="1" ht="12" hidden="1" customHeight="1" x14ac:dyDescent="0.35">
      <c r="A131" s="282" t="s">
        <v>62</v>
      </c>
      <c r="B131" s="303" t="s">
        <v>365</v>
      </c>
      <c r="C131" s="284"/>
      <c r="D131" s="284"/>
      <c r="E131" s="284"/>
      <c r="F131" s="284">
        <f t="shared" ref="F131:I133" si="22">+C131+D131+E131</f>
        <v>0</v>
      </c>
      <c r="G131" s="284">
        <f t="shared" si="22"/>
        <v>0</v>
      </c>
      <c r="H131" s="284">
        <f t="shared" si="22"/>
        <v>0</v>
      </c>
      <c r="I131" s="284">
        <f t="shared" si="22"/>
        <v>0</v>
      </c>
    </row>
    <row r="132" spans="1:12" ht="23.25" hidden="1" customHeight="1" x14ac:dyDescent="0.35">
      <c r="A132" s="282" t="s">
        <v>64</v>
      </c>
      <c r="B132" s="303" t="s">
        <v>366</v>
      </c>
      <c r="C132" s="284"/>
      <c r="D132" s="284"/>
      <c r="E132" s="284"/>
      <c r="F132" s="284">
        <f t="shared" si="22"/>
        <v>0</v>
      </c>
      <c r="G132" s="284">
        <f t="shared" si="22"/>
        <v>0</v>
      </c>
      <c r="H132" s="284">
        <f t="shared" si="22"/>
        <v>0</v>
      </c>
      <c r="I132" s="284">
        <f t="shared" si="22"/>
        <v>0</v>
      </c>
      <c r="L132" s="100"/>
    </row>
    <row r="133" spans="1:12" ht="21" hidden="1" customHeight="1" thickBot="1" x14ac:dyDescent="0.4">
      <c r="A133" s="282" t="s">
        <v>66</v>
      </c>
      <c r="B133" s="303" t="s">
        <v>367</v>
      </c>
      <c r="C133" s="284"/>
      <c r="D133" s="284"/>
      <c r="E133" s="284"/>
      <c r="F133" s="284">
        <f t="shared" si="22"/>
        <v>0</v>
      </c>
      <c r="G133" s="284">
        <f t="shared" si="22"/>
        <v>0</v>
      </c>
      <c r="H133" s="284">
        <f t="shared" si="22"/>
        <v>0</v>
      </c>
      <c r="I133" s="284">
        <f t="shared" si="22"/>
        <v>0</v>
      </c>
    </row>
    <row r="134" spans="1:12" ht="12" customHeight="1" x14ac:dyDescent="0.35">
      <c r="A134" s="276" t="s">
        <v>60</v>
      </c>
      <c r="B134" s="279" t="s">
        <v>610</v>
      </c>
      <c r="C134" s="280">
        <f>+C135+C136+C137+C138</f>
        <v>0</v>
      </c>
      <c r="D134" s="280"/>
      <c r="E134" s="280">
        <f>+E135+E136+E137+E138</f>
        <v>0</v>
      </c>
      <c r="F134" s="280">
        <f>+F135+F136+F137+F138</f>
        <v>0</v>
      </c>
      <c r="G134" s="280">
        <f>+G135+G136+G137+G138</f>
        <v>0</v>
      </c>
      <c r="H134" s="280">
        <f>+H135+H136+H137+H138</f>
        <v>0</v>
      </c>
      <c r="I134" s="280">
        <f>+I135+I136+I137+I138</f>
        <v>0</v>
      </c>
    </row>
    <row r="135" spans="1:12" s="286" customFormat="1" ht="12" hidden="1" customHeight="1" x14ac:dyDescent="0.35">
      <c r="A135" s="282" t="s">
        <v>84</v>
      </c>
      <c r="B135" s="303" t="s">
        <v>222</v>
      </c>
      <c r="C135" s="284"/>
      <c r="D135" s="284"/>
      <c r="E135" s="284"/>
      <c r="F135" s="284">
        <f t="shared" ref="F135:I137" si="23">+C135+D135+E135</f>
        <v>0</v>
      </c>
      <c r="G135" s="284">
        <f t="shared" si="23"/>
        <v>0</v>
      </c>
      <c r="H135" s="284">
        <f t="shared" si="23"/>
        <v>0</v>
      </c>
      <c r="I135" s="284">
        <f t="shared" si="23"/>
        <v>0</v>
      </c>
    </row>
    <row r="136" spans="1:12" s="286" customFormat="1" ht="12" hidden="1" customHeight="1" x14ac:dyDescent="0.35">
      <c r="A136" s="282" t="s">
        <v>86</v>
      </c>
      <c r="B136" s="303" t="s">
        <v>223</v>
      </c>
      <c r="C136" s="284"/>
      <c r="D136" s="284"/>
      <c r="E136" s="284"/>
      <c r="F136" s="284">
        <f t="shared" si="23"/>
        <v>0</v>
      </c>
      <c r="G136" s="284">
        <f t="shared" si="23"/>
        <v>0</v>
      </c>
      <c r="H136" s="284">
        <f t="shared" si="23"/>
        <v>0</v>
      </c>
      <c r="I136" s="284">
        <f t="shared" si="23"/>
        <v>0</v>
      </c>
    </row>
    <row r="137" spans="1:12" s="286" customFormat="1" ht="12" hidden="1" customHeight="1" x14ac:dyDescent="0.35">
      <c r="A137" s="282" t="s">
        <v>88</v>
      </c>
      <c r="B137" s="303" t="s">
        <v>224</v>
      </c>
      <c r="C137" s="284"/>
      <c r="D137" s="284"/>
      <c r="E137" s="284"/>
      <c r="F137" s="284">
        <f t="shared" si="23"/>
        <v>0</v>
      </c>
      <c r="G137" s="284">
        <f t="shared" si="23"/>
        <v>0</v>
      </c>
      <c r="H137" s="284">
        <f t="shared" si="23"/>
        <v>0</v>
      </c>
      <c r="I137" s="284">
        <f t="shared" si="23"/>
        <v>0</v>
      </c>
    </row>
    <row r="138" spans="1:12" s="286" customFormat="1" ht="12" hidden="1" customHeight="1" thickBot="1" x14ac:dyDescent="0.4">
      <c r="A138" s="282" t="s">
        <v>90</v>
      </c>
      <c r="B138" s="303" t="s">
        <v>225</v>
      </c>
      <c r="C138" s="284"/>
      <c r="D138" s="284"/>
      <c r="E138" s="284"/>
      <c r="F138" s="284">
        <f>+C138+D138+E138</f>
        <v>0</v>
      </c>
      <c r="G138" s="284">
        <f>+D138+E138+F138</f>
        <v>0</v>
      </c>
      <c r="H138" s="284">
        <f>+E138+F138+G138</f>
        <v>0</v>
      </c>
      <c r="I138" s="284">
        <f>+F138+G138+H138</f>
        <v>0</v>
      </c>
    </row>
    <row r="139" spans="1:12" s="286" customFormat="1" ht="12" customHeight="1" x14ac:dyDescent="0.35">
      <c r="A139" s="276" t="s">
        <v>82</v>
      </c>
      <c r="B139" s="279" t="s">
        <v>611</v>
      </c>
      <c r="C139" s="280">
        <f>+C140+C141+C142+C143</f>
        <v>0</v>
      </c>
      <c r="D139" s="280"/>
      <c r="E139" s="280">
        <f>+E140+E141+E142+E143</f>
        <v>0</v>
      </c>
      <c r="F139" s="280">
        <f>+F140+F141+F142+F143</f>
        <v>0</v>
      </c>
      <c r="G139" s="280">
        <f>+G140+G141+G142+G143</f>
        <v>0</v>
      </c>
      <c r="H139" s="280">
        <f>+H140+H141+H142+H143</f>
        <v>0</v>
      </c>
      <c r="I139" s="280">
        <f>+I140+I141+I142+I143</f>
        <v>0</v>
      </c>
    </row>
    <row r="140" spans="1:12" s="286" customFormat="1" ht="12" hidden="1" customHeight="1" x14ac:dyDescent="0.35">
      <c r="A140" s="282" t="s">
        <v>96</v>
      </c>
      <c r="B140" s="303" t="s">
        <v>228</v>
      </c>
      <c r="C140" s="284"/>
      <c r="D140" s="284"/>
      <c r="E140" s="284"/>
      <c r="F140" s="284">
        <f t="shared" ref="F140:I143" si="24">+C140+D140+E140</f>
        <v>0</v>
      </c>
      <c r="G140" s="284">
        <f t="shared" si="24"/>
        <v>0</v>
      </c>
      <c r="H140" s="284">
        <f t="shared" si="24"/>
        <v>0</v>
      </c>
      <c r="I140" s="284">
        <f t="shared" si="24"/>
        <v>0</v>
      </c>
    </row>
    <row r="141" spans="1:12" ht="12.75" hidden="1" customHeight="1" x14ac:dyDescent="0.35">
      <c r="A141" s="282" t="s">
        <v>98</v>
      </c>
      <c r="B141" s="303" t="s">
        <v>229</v>
      </c>
      <c r="C141" s="284"/>
      <c r="D141" s="284"/>
      <c r="E141" s="284"/>
      <c r="F141" s="284">
        <f t="shared" si="24"/>
        <v>0</v>
      </c>
      <c r="G141" s="284">
        <f t="shared" si="24"/>
        <v>0</v>
      </c>
      <c r="H141" s="284">
        <f t="shared" si="24"/>
        <v>0</v>
      </c>
      <c r="I141" s="284">
        <f t="shared" si="24"/>
        <v>0</v>
      </c>
    </row>
    <row r="142" spans="1:12" ht="12" hidden="1" customHeight="1" x14ac:dyDescent="0.35">
      <c r="A142" s="282" t="s">
        <v>100</v>
      </c>
      <c r="B142" s="303" t="s">
        <v>230</v>
      </c>
      <c r="C142" s="284"/>
      <c r="D142" s="284"/>
      <c r="E142" s="284"/>
      <c r="F142" s="284">
        <f t="shared" si="24"/>
        <v>0</v>
      </c>
      <c r="G142" s="284">
        <f t="shared" si="24"/>
        <v>0</v>
      </c>
      <c r="H142" s="284">
        <f t="shared" si="24"/>
        <v>0</v>
      </c>
      <c r="I142" s="284">
        <f t="shared" si="24"/>
        <v>0</v>
      </c>
    </row>
    <row r="143" spans="1:12" ht="15" hidden="1" customHeight="1" thickBot="1" x14ac:dyDescent="0.4">
      <c r="A143" s="282" t="s">
        <v>102</v>
      </c>
      <c r="B143" s="303" t="s">
        <v>231</v>
      </c>
      <c r="C143" s="284"/>
      <c r="D143" s="284"/>
      <c r="E143" s="284"/>
      <c r="F143" s="284">
        <f t="shared" si="24"/>
        <v>0</v>
      </c>
      <c r="G143" s="284">
        <f t="shared" si="24"/>
        <v>0</v>
      </c>
      <c r="H143" s="284">
        <f t="shared" si="24"/>
        <v>0</v>
      </c>
      <c r="I143" s="284">
        <f t="shared" si="24"/>
        <v>0</v>
      </c>
    </row>
    <row r="144" spans="1:12" x14ac:dyDescent="0.35">
      <c r="A144" s="276" t="s">
        <v>226</v>
      </c>
      <c r="B144" s="279" t="s">
        <v>612</v>
      </c>
      <c r="C144" s="305">
        <f>+C145+C146+C147+C148</f>
        <v>0</v>
      </c>
      <c r="D144" s="305"/>
      <c r="E144" s="305">
        <f>+E145+E146+E147+E148</f>
        <v>0</v>
      </c>
      <c r="F144" s="305">
        <f>+F145+F146+F147+F148</f>
        <v>0</v>
      </c>
      <c r="G144" s="305">
        <f>+G145+G146+G147+G148</f>
        <v>0</v>
      </c>
      <c r="H144" s="305">
        <f>+H145+H146+H147+H148</f>
        <v>0</v>
      </c>
      <c r="I144" s="305">
        <f>+I145+I146+I147+I148</f>
        <v>0</v>
      </c>
    </row>
    <row r="145" spans="1:9" ht="15" hidden="1" customHeight="1" x14ac:dyDescent="0.35">
      <c r="A145" s="282" t="s">
        <v>106</v>
      </c>
      <c r="B145" s="303" t="s">
        <v>368</v>
      </c>
      <c r="C145" s="284"/>
      <c r="D145" s="284"/>
      <c r="E145" s="284"/>
      <c r="F145" s="284">
        <f t="shared" ref="F145:I148" si="25">+C145+D145+E145</f>
        <v>0</v>
      </c>
      <c r="G145" s="284">
        <f t="shared" si="25"/>
        <v>0</v>
      </c>
      <c r="H145" s="284">
        <f t="shared" si="25"/>
        <v>0</v>
      </c>
      <c r="I145" s="284">
        <f t="shared" si="25"/>
        <v>0</v>
      </c>
    </row>
    <row r="146" spans="1:9" ht="14.25" hidden="1" customHeight="1" x14ac:dyDescent="0.35">
      <c r="A146" s="282" t="s">
        <v>108</v>
      </c>
      <c r="B146" s="303" t="s">
        <v>369</v>
      </c>
      <c r="C146" s="284"/>
      <c r="D146" s="284"/>
      <c r="E146" s="284"/>
      <c r="F146" s="284">
        <f t="shared" si="25"/>
        <v>0</v>
      </c>
      <c r="G146" s="284">
        <f t="shared" si="25"/>
        <v>0</v>
      </c>
      <c r="H146" s="284">
        <f t="shared" si="25"/>
        <v>0</v>
      </c>
      <c r="I146" s="284">
        <f t="shared" si="25"/>
        <v>0</v>
      </c>
    </row>
    <row r="147" spans="1:9" hidden="1" x14ac:dyDescent="0.35">
      <c r="A147" s="282" t="s">
        <v>110</v>
      </c>
      <c r="B147" s="303" t="s">
        <v>370</v>
      </c>
      <c r="C147" s="284"/>
      <c r="D147" s="284"/>
      <c r="E147" s="284"/>
      <c r="F147" s="284">
        <f t="shared" si="25"/>
        <v>0</v>
      </c>
      <c r="G147" s="284">
        <f t="shared" si="25"/>
        <v>0</v>
      </c>
      <c r="H147" s="284">
        <f t="shared" si="25"/>
        <v>0</v>
      </c>
      <c r="I147" s="284">
        <f t="shared" si="25"/>
        <v>0</v>
      </c>
    </row>
    <row r="148" spans="1:9" hidden="1" x14ac:dyDescent="0.35">
      <c r="A148" s="282" t="s">
        <v>112</v>
      </c>
      <c r="B148" s="303" t="s">
        <v>371</v>
      </c>
      <c r="C148" s="284"/>
      <c r="D148" s="284"/>
      <c r="E148" s="284"/>
      <c r="F148" s="284">
        <f t="shared" si="25"/>
        <v>0</v>
      </c>
      <c r="G148" s="284">
        <f t="shared" si="25"/>
        <v>0</v>
      </c>
      <c r="H148" s="284">
        <f t="shared" si="25"/>
        <v>0</v>
      </c>
      <c r="I148" s="284">
        <f t="shared" si="25"/>
        <v>0</v>
      </c>
    </row>
    <row r="149" spans="1:9" x14ac:dyDescent="0.35">
      <c r="A149" s="276" t="s">
        <v>104</v>
      </c>
      <c r="B149" s="279" t="s">
        <v>613</v>
      </c>
      <c r="C149" s="306">
        <f>+C130+C134+C139+C144</f>
        <v>0</v>
      </c>
      <c r="D149" s="306"/>
      <c r="E149" s="306">
        <f>+E130+E134+E139+E144</f>
        <v>0</v>
      </c>
      <c r="F149" s="306">
        <f>+F130+F134+F139+F144</f>
        <v>0</v>
      </c>
      <c r="G149" s="306">
        <f>+G130+G134+G139+G144</f>
        <v>0</v>
      </c>
      <c r="H149" s="306">
        <f>+H130+H134+H139+H144</f>
        <v>0</v>
      </c>
      <c r="I149" s="306">
        <f>+I130+I134+I139+I144</f>
        <v>0</v>
      </c>
    </row>
    <row r="150" spans="1:9" x14ac:dyDescent="0.35">
      <c r="A150" s="277" t="s">
        <v>114</v>
      </c>
      <c r="B150" s="289" t="s">
        <v>614</v>
      </c>
      <c r="C150" s="306">
        <f>+C129+C149</f>
        <v>58949255</v>
      </c>
      <c r="D150" s="306">
        <f t="shared" ref="D150:F150" si="26">+D129+D149</f>
        <v>0</v>
      </c>
      <c r="E150" s="306">
        <f t="shared" si="26"/>
        <v>0</v>
      </c>
      <c r="F150" s="306">
        <f t="shared" si="26"/>
        <v>58949255</v>
      </c>
      <c r="G150" s="306">
        <f>+G129+G149</f>
        <v>0</v>
      </c>
      <c r="H150" s="306">
        <f>+H129+H149</f>
        <v>0</v>
      </c>
      <c r="I150" s="281" t="e">
        <f>+H150/G150</f>
        <v>#DIV/0!</v>
      </c>
    </row>
    <row r="152" spans="1:9" s="49" customFormat="1" ht="15" hidden="1" customHeight="1" thickBot="1" x14ac:dyDescent="0.4">
      <c r="A152" s="308" t="s">
        <v>531</v>
      </c>
      <c r="B152" s="309"/>
      <c r="C152" s="665">
        <v>26</v>
      </c>
      <c r="D152" s="666"/>
      <c r="E152" s="666"/>
      <c r="F152" s="667"/>
    </row>
    <row r="153" spans="1:9" s="49" customFormat="1" ht="14.25" hidden="1" customHeight="1" thickBot="1" x14ac:dyDescent="0.4">
      <c r="A153" s="308" t="s">
        <v>532</v>
      </c>
      <c r="B153" s="309"/>
      <c r="C153" s="654">
        <v>0</v>
      </c>
      <c r="D153" s="655"/>
      <c r="E153" s="655"/>
      <c r="F153" s="656"/>
    </row>
  </sheetData>
  <mergeCells count="24">
    <mergeCell ref="B3:I3"/>
    <mergeCell ref="B4:E4"/>
    <mergeCell ref="A6:A7"/>
    <mergeCell ref="B6:B7"/>
    <mergeCell ref="A1:I1"/>
    <mergeCell ref="F2:I2"/>
    <mergeCell ref="C6:E6"/>
    <mergeCell ref="F4:I4"/>
    <mergeCell ref="G6:G7"/>
    <mergeCell ref="H6:H7"/>
    <mergeCell ref="I6:I7"/>
    <mergeCell ref="F6:F7"/>
    <mergeCell ref="A9:I9"/>
    <mergeCell ref="C152:F152"/>
    <mergeCell ref="C153:F153"/>
    <mergeCell ref="A92:A93"/>
    <mergeCell ref="B92:B93"/>
    <mergeCell ref="A95:I95"/>
    <mergeCell ref="G92:G93"/>
    <mergeCell ref="H92:H93"/>
    <mergeCell ref="I92:I93"/>
    <mergeCell ref="C92:E92"/>
    <mergeCell ref="F92:F93"/>
    <mergeCell ref="F91:I91"/>
  </mergeCells>
  <printOptions horizontalCentered="1"/>
  <pageMargins left="0.39" right="0.43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26DD-5D38-4170-AF6F-82CC14FBD7CC}">
  <sheetPr>
    <tabColor rgb="FF00B050"/>
  </sheetPr>
  <dimension ref="A1:L152"/>
  <sheetViews>
    <sheetView view="pageBreakPreview" topLeftCell="A63" zoomScale="60" zoomScaleNormal="100" workbookViewId="0">
      <selection activeCell="O86" sqref="O85:O86"/>
    </sheetView>
  </sheetViews>
  <sheetFormatPr defaultRowHeight="10.5" x14ac:dyDescent="0.35"/>
  <cols>
    <col min="1" max="1" width="9.1796875" style="299"/>
    <col min="2" max="2" width="37.54296875" style="287" customWidth="1"/>
    <col min="3" max="4" width="11.453125" style="300" customWidth="1"/>
    <col min="5" max="5" width="10.7265625" style="300" customWidth="1"/>
    <col min="6" max="6" width="12.54296875" style="300" customWidth="1"/>
    <col min="7" max="8" width="12.54296875" style="300" hidden="1" customWidth="1"/>
    <col min="9" max="9" width="11.26953125" style="300" hidden="1" customWidth="1"/>
    <col min="10" max="257" width="9.1796875" style="96"/>
    <col min="258" max="258" width="12.7265625" style="96" customWidth="1"/>
    <col min="259" max="259" width="50.81640625" style="96" customWidth="1"/>
    <col min="260" max="262" width="13.54296875" style="96" customWidth="1"/>
    <col min="263" max="513" width="9.1796875" style="96"/>
    <col min="514" max="514" width="12.7265625" style="96" customWidth="1"/>
    <col min="515" max="515" width="50.81640625" style="96" customWidth="1"/>
    <col min="516" max="518" width="13.54296875" style="96" customWidth="1"/>
    <col min="519" max="769" width="9.1796875" style="96"/>
    <col min="770" max="770" width="12.7265625" style="96" customWidth="1"/>
    <col min="771" max="771" width="50.81640625" style="96" customWidth="1"/>
    <col min="772" max="774" width="13.54296875" style="96" customWidth="1"/>
    <col min="775" max="1025" width="9.1796875" style="96"/>
    <col min="1026" max="1026" width="12.7265625" style="96" customWidth="1"/>
    <col min="1027" max="1027" width="50.81640625" style="96" customWidth="1"/>
    <col min="1028" max="1030" width="13.54296875" style="96" customWidth="1"/>
    <col min="1031" max="1281" width="9.1796875" style="96"/>
    <col min="1282" max="1282" width="12.7265625" style="96" customWidth="1"/>
    <col min="1283" max="1283" width="50.81640625" style="96" customWidth="1"/>
    <col min="1284" max="1286" width="13.54296875" style="96" customWidth="1"/>
    <col min="1287" max="1537" width="9.1796875" style="96"/>
    <col min="1538" max="1538" width="12.7265625" style="96" customWidth="1"/>
    <col min="1539" max="1539" width="50.81640625" style="96" customWidth="1"/>
    <col min="1540" max="1542" width="13.54296875" style="96" customWidth="1"/>
    <col min="1543" max="1793" width="9.1796875" style="96"/>
    <col min="1794" max="1794" width="12.7265625" style="96" customWidth="1"/>
    <col min="1795" max="1795" width="50.81640625" style="96" customWidth="1"/>
    <col min="1796" max="1798" width="13.54296875" style="96" customWidth="1"/>
    <col min="1799" max="2049" width="9.1796875" style="96"/>
    <col min="2050" max="2050" width="12.7265625" style="96" customWidth="1"/>
    <col min="2051" max="2051" width="50.81640625" style="96" customWidth="1"/>
    <col min="2052" max="2054" width="13.54296875" style="96" customWidth="1"/>
    <col min="2055" max="2305" width="9.1796875" style="96"/>
    <col min="2306" max="2306" width="12.7265625" style="96" customWidth="1"/>
    <col min="2307" max="2307" width="50.81640625" style="96" customWidth="1"/>
    <col min="2308" max="2310" width="13.54296875" style="96" customWidth="1"/>
    <col min="2311" max="2561" width="9.1796875" style="96"/>
    <col min="2562" max="2562" width="12.7265625" style="96" customWidth="1"/>
    <col min="2563" max="2563" width="50.81640625" style="96" customWidth="1"/>
    <col min="2564" max="2566" width="13.54296875" style="96" customWidth="1"/>
    <col min="2567" max="2817" width="9.1796875" style="96"/>
    <col min="2818" max="2818" width="12.7265625" style="96" customWidth="1"/>
    <col min="2819" max="2819" width="50.81640625" style="96" customWidth="1"/>
    <col min="2820" max="2822" width="13.54296875" style="96" customWidth="1"/>
    <col min="2823" max="3073" width="9.1796875" style="96"/>
    <col min="3074" max="3074" width="12.7265625" style="96" customWidth="1"/>
    <col min="3075" max="3075" width="50.81640625" style="96" customWidth="1"/>
    <col min="3076" max="3078" width="13.54296875" style="96" customWidth="1"/>
    <col min="3079" max="3329" width="9.1796875" style="96"/>
    <col min="3330" max="3330" width="12.7265625" style="96" customWidth="1"/>
    <col min="3331" max="3331" width="50.81640625" style="96" customWidth="1"/>
    <col min="3332" max="3334" width="13.54296875" style="96" customWidth="1"/>
    <col min="3335" max="3585" width="9.1796875" style="96"/>
    <col min="3586" max="3586" width="12.7265625" style="96" customWidth="1"/>
    <col min="3587" max="3587" width="50.81640625" style="96" customWidth="1"/>
    <col min="3588" max="3590" width="13.54296875" style="96" customWidth="1"/>
    <col min="3591" max="3841" width="9.1796875" style="96"/>
    <col min="3842" max="3842" width="12.7265625" style="96" customWidth="1"/>
    <col min="3843" max="3843" width="50.81640625" style="96" customWidth="1"/>
    <col min="3844" max="3846" width="13.54296875" style="96" customWidth="1"/>
    <col min="3847" max="4097" width="9.1796875" style="96"/>
    <col min="4098" max="4098" width="12.7265625" style="96" customWidth="1"/>
    <col min="4099" max="4099" width="50.81640625" style="96" customWidth="1"/>
    <col min="4100" max="4102" width="13.54296875" style="96" customWidth="1"/>
    <col min="4103" max="4353" width="9.1796875" style="96"/>
    <col min="4354" max="4354" width="12.7265625" style="96" customWidth="1"/>
    <col min="4355" max="4355" width="50.81640625" style="96" customWidth="1"/>
    <col min="4356" max="4358" width="13.54296875" style="96" customWidth="1"/>
    <col min="4359" max="4609" width="9.1796875" style="96"/>
    <col min="4610" max="4610" width="12.7265625" style="96" customWidth="1"/>
    <col min="4611" max="4611" width="50.81640625" style="96" customWidth="1"/>
    <col min="4612" max="4614" width="13.54296875" style="96" customWidth="1"/>
    <col min="4615" max="4865" width="9.1796875" style="96"/>
    <col min="4866" max="4866" width="12.7265625" style="96" customWidth="1"/>
    <col min="4867" max="4867" width="50.81640625" style="96" customWidth="1"/>
    <col min="4868" max="4870" width="13.54296875" style="96" customWidth="1"/>
    <col min="4871" max="5121" width="9.1796875" style="96"/>
    <col min="5122" max="5122" width="12.7265625" style="96" customWidth="1"/>
    <col min="5123" max="5123" width="50.81640625" style="96" customWidth="1"/>
    <col min="5124" max="5126" width="13.54296875" style="96" customWidth="1"/>
    <col min="5127" max="5377" width="9.1796875" style="96"/>
    <col min="5378" max="5378" width="12.7265625" style="96" customWidth="1"/>
    <col min="5379" max="5379" width="50.81640625" style="96" customWidth="1"/>
    <col min="5380" max="5382" width="13.54296875" style="96" customWidth="1"/>
    <col min="5383" max="5633" width="9.1796875" style="96"/>
    <col min="5634" max="5634" width="12.7265625" style="96" customWidth="1"/>
    <col min="5635" max="5635" width="50.81640625" style="96" customWidth="1"/>
    <col min="5636" max="5638" width="13.54296875" style="96" customWidth="1"/>
    <col min="5639" max="5889" width="9.1796875" style="96"/>
    <col min="5890" max="5890" width="12.7265625" style="96" customWidth="1"/>
    <col min="5891" max="5891" width="50.81640625" style="96" customWidth="1"/>
    <col min="5892" max="5894" width="13.54296875" style="96" customWidth="1"/>
    <col min="5895" max="6145" width="9.1796875" style="96"/>
    <col min="6146" max="6146" width="12.7265625" style="96" customWidth="1"/>
    <col min="6147" max="6147" width="50.81640625" style="96" customWidth="1"/>
    <col min="6148" max="6150" width="13.54296875" style="96" customWidth="1"/>
    <col min="6151" max="6401" width="9.1796875" style="96"/>
    <col min="6402" max="6402" width="12.7265625" style="96" customWidth="1"/>
    <col min="6403" max="6403" width="50.81640625" style="96" customWidth="1"/>
    <col min="6404" max="6406" width="13.54296875" style="96" customWidth="1"/>
    <col min="6407" max="6657" width="9.1796875" style="96"/>
    <col min="6658" max="6658" width="12.7265625" style="96" customWidth="1"/>
    <col min="6659" max="6659" width="50.81640625" style="96" customWidth="1"/>
    <col min="6660" max="6662" width="13.54296875" style="96" customWidth="1"/>
    <col min="6663" max="6913" width="9.1796875" style="96"/>
    <col min="6914" max="6914" width="12.7265625" style="96" customWidth="1"/>
    <col min="6915" max="6915" width="50.81640625" style="96" customWidth="1"/>
    <col min="6916" max="6918" width="13.54296875" style="96" customWidth="1"/>
    <col min="6919" max="7169" width="9.1796875" style="96"/>
    <col min="7170" max="7170" width="12.7265625" style="96" customWidth="1"/>
    <col min="7171" max="7171" width="50.81640625" style="96" customWidth="1"/>
    <col min="7172" max="7174" width="13.54296875" style="96" customWidth="1"/>
    <col min="7175" max="7425" width="9.1796875" style="96"/>
    <col min="7426" max="7426" width="12.7265625" style="96" customWidth="1"/>
    <col min="7427" max="7427" width="50.81640625" style="96" customWidth="1"/>
    <col min="7428" max="7430" width="13.54296875" style="96" customWidth="1"/>
    <col min="7431" max="7681" width="9.1796875" style="96"/>
    <col min="7682" max="7682" width="12.7265625" style="96" customWidth="1"/>
    <col min="7683" max="7683" width="50.81640625" style="96" customWidth="1"/>
    <col min="7684" max="7686" width="13.54296875" style="96" customWidth="1"/>
    <col min="7687" max="7937" width="9.1796875" style="96"/>
    <col min="7938" max="7938" width="12.7265625" style="96" customWidth="1"/>
    <col min="7939" max="7939" width="50.81640625" style="96" customWidth="1"/>
    <col min="7940" max="7942" width="13.54296875" style="96" customWidth="1"/>
    <col min="7943" max="8193" width="9.1796875" style="96"/>
    <col min="8194" max="8194" width="12.7265625" style="96" customWidth="1"/>
    <col min="8195" max="8195" width="50.81640625" style="96" customWidth="1"/>
    <col min="8196" max="8198" width="13.54296875" style="96" customWidth="1"/>
    <col min="8199" max="8449" width="9.1796875" style="96"/>
    <col min="8450" max="8450" width="12.7265625" style="96" customWidth="1"/>
    <col min="8451" max="8451" width="50.81640625" style="96" customWidth="1"/>
    <col min="8452" max="8454" width="13.54296875" style="96" customWidth="1"/>
    <col min="8455" max="8705" width="9.1796875" style="96"/>
    <col min="8706" max="8706" width="12.7265625" style="96" customWidth="1"/>
    <col min="8707" max="8707" width="50.81640625" style="96" customWidth="1"/>
    <col min="8708" max="8710" width="13.54296875" style="96" customWidth="1"/>
    <col min="8711" max="8961" width="9.1796875" style="96"/>
    <col min="8962" max="8962" width="12.7265625" style="96" customWidth="1"/>
    <col min="8963" max="8963" width="50.81640625" style="96" customWidth="1"/>
    <col min="8964" max="8966" width="13.54296875" style="96" customWidth="1"/>
    <col min="8967" max="9217" width="9.1796875" style="96"/>
    <col min="9218" max="9218" width="12.7265625" style="96" customWidth="1"/>
    <col min="9219" max="9219" width="50.81640625" style="96" customWidth="1"/>
    <col min="9220" max="9222" width="13.54296875" style="96" customWidth="1"/>
    <col min="9223" max="9473" width="9.1796875" style="96"/>
    <col min="9474" max="9474" width="12.7265625" style="96" customWidth="1"/>
    <col min="9475" max="9475" width="50.81640625" style="96" customWidth="1"/>
    <col min="9476" max="9478" width="13.54296875" style="96" customWidth="1"/>
    <col min="9479" max="9729" width="9.1796875" style="96"/>
    <col min="9730" max="9730" width="12.7265625" style="96" customWidth="1"/>
    <col min="9731" max="9731" width="50.81640625" style="96" customWidth="1"/>
    <col min="9732" max="9734" width="13.54296875" style="96" customWidth="1"/>
    <col min="9735" max="9985" width="9.1796875" style="96"/>
    <col min="9986" max="9986" width="12.7265625" style="96" customWidth="1"/>
    <col min="9987" max="9987" width="50.81640625" style="96" customWidth="1"/>
    <col min="9988" max="9990" width="13.54296875" style="96" customWidth="1"/>
    <col min="9991" max="10241" width="9.1796875" style="96"/>
    <col min="10242" max="10242" width="12.7265625" style="96" customWidth="1"/>
    <col min="10243" max="10243" width="50.81640625" style="96" customWidth="1"/>
    <col min="10244" max="10246" width="13.54296875" style="96" customWidth="1"/>
    <col min="10247" max="10497" width="9.1796875" style="96"/>
    <col min="10498" max="10498" width="12.7265625" style="96" customWidth="1"/>
    <col min="10499" max="10499" width="50.81640625" style="96" customWidth="1"/>
    <col min="10500" max="10502" width="13.54296875" style="96" customWidth="1"/>
    <col min="10503" max="10753" width="9.1796875" style="96"/>
    <col min="10754" max="10754" width="12.7265625" style="96" customWidth="1"/>
    <col min="10755" max="10755" width="50.81640625" style="96" customWidth="1"/>
    <col min="10756" max="10758" width="13.54296875" style="96" customWidth="1"/>
    <col min="10759" max="11009" width="9.1796875" style="96"/>
    <col min="11010" max="11010" width="12.7265625" style="96" customWidth="1"/>
    <col min="11011" max="11011" width="50.81640625" style="96" customWidth="1"/>
    <col min="11012" max="11014" width="13.54296875" style="96" customWidth="1"/>
    <col min="11015" max="11265" width="9.1796875" style="96"/>
    <col min="11266" max="11266" width="12.7265625" style="96" customWidth="1"/>
    <col min="11267" max="11267" width="50.81640625" style="96" customWidth="1"/>
    <col min="11268" max="11270" width="13.54296875" style="96" customWidth="1"/>
    <col min="11271" max="11521" width="9.1796875" style="96"/>
    <col min="11522" max="11522" width="12.7265625" style="96" customWidth="1"/>
    <col min="11523" max="11523" width="50.81640625" style="96" customWidth="1"/>
    <col min="11524" max="11526" width="13.54296875" style="96" customWidth="1"/>
    <col min="11527" max="11777" width="9.1796875" style="96"/>
    <col min="11778" max="11778" width="12.7265625" style="96" customWidth="1"/>
    <col min="11779" max="11779" width="50.81640625" style="96" customWidth="1"/>
    <col min="11780" max="11782" width="13.54296875" style="96" customWidth="1"/>
    <col min="11783" max="12033" width="9.1796875" style="96"/>
    <col min="12034" max="12034" width="12.7265625" style="96" customWidth="1"/>
    <col min="12035" max="12035" width="50.81640625" style="96" customWidth="1"/>
    <col min="12036" max="12038" width="13.54296875" style="96" customWidth="1"/>
    <col min="12039" max="12289" width="9.1796875" style="96"/>
    <col min="12290" max="12290" width="12.7265625" style="96" customWidth="1"/>
    <col min="12291" max="12291" width="50.81640625" style="96" customWidth="1"/>
    <col min="12292" max="12294" width="13.54296875" style="96" customWidth="1"/>
    <col min="12295" max="12545" width="9.1796875" style="96"/>
    <col min="12546" max="12546" width="12.7265625" style="96" customWidth="1"/>
    <col min="12547" max="12547" width="50.81640625" style="96" customWidth="1"/>
    <col min="12548" max="12550" width="13.54296875" style="96" customWidth="1"/>
    <col min="12551" max="12801" width="9.1796875" style="96"/>
    <col min="12802" max="12802" width="12.7265625" style="96" customWidth="1"/>
    <col min="12803" max="12803" width="50.81640625" style="96" customWidth="1"/>
    <col min="12804" max="12806" width="13.54296875" style="96" customWidth="1"/>
    <col min="12807" max="13057" width="9.1796875" style="96"/>
    <col min="13058" max="13058" width="12.7265625" style="96" customWidth="1"/>
    <col min="13059" max="13059" width="50.81640625" style="96" customWidth="1"/>
    <col min="13060" max="13062" width="13.54296875" style="96" customWidth="1"/>
    <col min="13063" max="13313" width="9.1796875" style="96"/>
    <col min="13314" max="13314" width="12.7265625" style="96" customWidth="1"/>
    <col min="13315" max="13315" width="50.81640625" style="96" customWidth="1"/>
    <col min="13316" max="13318" width="13.54296875" style="96" customWidth="1"/>
    <col min="13319" max="13569" width="9.1796875" style="96"/>
    <col min="13570" max="13570" width="12.7265625" style="96" customWidth="1"/>
    <col min="13571" max="13571" width="50.81640625" style="96" customWidth="1"/>
    <col min="13572" max="13574" width="13.54296875" style="96" customWidth="1"/>
    <col min="13575" max="13825" width="9.1796875" style="96"/>
    <col min="13826" max="13826" width="12.7265625" style="96" customWidth="1"/>
    <col min="13827" max="13827" width="50.81640625" style="96" customWidth="1"/>
    <col min="13828" max="13830" width="13.54296875" style="96" customWidth="1"/>
    <col min="13831" max="14081" width="9.1796875" style="96"/>
    <col min="14082" max="14082" width="12.7265625" style="96" customWidth="1"/>
    <col min="14083" max="14083" width="50.81640625" style="96" customWidth="1"/>
    <col min="14084" max="14086" width="13.54296875" style="96" customWidth="1"/>
    <col min="14087" max="14337" width="9.1796875" style="96"/>
    <col min="14338" max="14338" width="12.7265625" style="96" customWidth="1"/>
    <col min="14339" max="14339" width="50.81640625" style="96" customWidth="1"/>
    <col min="14340" max="14342" width="13.54296875" style="96" customWidth="1"/>
    <col min="14343" max="14593" width="9.1796875" style="96"/>
    <col min="14594" max="14594" width="12.7265625" style="96" customWidth="1"/>
    <col min="14595" max="14595" width="50.81640625" style="96" customWidth="1"/>
    <col min="14596" max="14598" width="13.54296875" style="96" customWidth="1"/>
    <col min="14599" max="14849" width="9.1796875" style="96"/>
    <col min="14850" max="14850" width="12.7265625" style="96" customWidth="1"/>
    <col min="14851" max="14851" width="50.81640625" style="96" customWidth="1"/>
    <col min="14852" max="14854" width="13.54296875" style="96" customWidth="1"/>
    <col min="14855" max="15105" width="9.1796875" style="96"/>
    <col min="15106" max="15106" width="12.7265625" style="96" customWidth="1"/>
    <col min="15107" max="15107" width="50.81640625" style="96" customWidth="1"/>
    <col min="15108" max="15110" width="13.54296875" style="96" customWidth="1"/>
    <col min="15111" max="15361" width="9.1796875" style="96"/>
    <col min="15362" max="15362" width="12.7265625" style="96" customWidth="1"/>
    <col min="15363" max="15363" width="50.81640625" style="96" customWidth="1"/>
    <col min="15364" max="15366" width="13.54296875" style="96" customWidth="1"/>
    <col min="15367" max="15617" width="9.1796875" style="96"/>
    <col min="15618" max="15618" width="12.7265625" style="96" customWidth="1"/>
    <col min="15619" max="15619" width="50.81640625" style="96" customWidth="1"/>
    <col min="15620" max="15622" width="13.54296875" style="96" customWidth="1"/>
    <col min="15623" max="15873" width="9.1796875" style="96"/>
    <col min="15874" max="15874" width="12.7265625" style="96" customWidth="1"/>
    <col min="15875" max="15875" width="50.81640625" style="96" customWidth="1"/>
    <col min="15876" max="15878" width="13.54296875" style="96" customWidth="1"/>
    <col min="15879" max="16129" width="9.1796875" style="96"/>
    <col min="16130" max="16130" width="12.7265625" style="96" customWidth="1"/>
    <col min="16131" max="16131" width="50.81640625" style="96" customWidth="1"/>
    <col min="16132" max="16134" width="13.54296875" style="96" customWidth="1"/>
    <col min="16135" max="16384" width="9.1796875" style="96"/>
  </cols>
  <sheetData>
    <row r="1" spans="1:9" ht="25.5" customHeight="1" x14ac:dyDescent="0.35">
      <c r="A1" s="691" t="s">
        <v>918</v>
      </c>
      <c r="B1" s="691"/>
      <c r="C1" s="691"/>
      <c r="D1" s="691"/>
      <c r="E1" s="691"/>
      <c r="F1" s="691"/>
      <c r="G1" s="691"/>
    </row>
    <row r="2" spans="1:9" s="270" customFormat="1" ht="16.5" customHeight="1" x14ac:dyDescent="0.25">
      <c r="B2" s="496"/>
      <c r="C2" s="497"/>
      <c r="D2" s="497"/>
      <c r="E2" s="497"/>
      <c r="F2" s="671" t="s">
        <v>652</v>
      </c>
      <c r="G2" s="690"/>
      <c r="H2" s="345"/>
      <c r="I2" s="344"/>
    </row>
    <row r="3" spans="1:9" s="273" customFormat="1" ht="15.75" customHeight="1" x14ac:dyDescent="0.35">
      <c r="A3" s="272" t="s">
        <v>247</v>
      </c>
      <c r="B3" s="679" t="s">
        <v>802</v>
      </c>
      <c r="C3" s="679"/>
      <c r="D3" s="679"/>
      <c r="E3" s="679"/>
      <c r="F3" s="679"/>
      <c r="G3" s="677"/>
      <c r="H3" s="677"/>
      <c r="I3" s="677"/>
    </row>
    <row r="4" spans="1:9" ht="12" customHeight="1" x14ac:dyDescent="0.35">
      <c r="A4" s="657" t="s">
        <v>356</v>
      </c>
      <c r="B4" s="657" t="s">
        <v>357</v>
      </c>
      <c r="C4" s="647" t="s">
        <v>843</v>
      </c>
      <c r="D4" s="647"/>
      <c r="E4" s="647"/>
      <c r="F4" s="650" t="s">
        <v>556</v>
      </c>
      <c r="G4" s="647" t="s">
        <v>557</v>
      </c>
      <c r="H4" s="647" t="s">
        <v>558</v>
      </c>
      <c r="I4" s="664" t="s">
        <v>559</v>
      </c>
    </row>
    <row r="5" spans="1:9" ht="19.5" customHeight="1" x14ac:dyDescent="0.35">
      <c r="A5" s="657"/>
      <c r="B5" s="657"/>
      <c r="C5" s="275" t="s">
        <v>241</v>
      </c>
      <c r="D5" s="275" t="s">
        <v>242</v>
      </c>
      <c r="E5" s="275" t="s">
        <v>243</v>
      </c>
      <c r="F5" s="650"/>
      <c r="G5" s="647"/>
      <c r="H5" s="647"/>
      <c r="I5" s="647"/>
    </row>
    <row r="6" spans="1:9" s="278" customFormat="1" ht="13" customHeight="1" x14ac:dyDescent="0.35">
      <c r="A6" s="513">
        <v>1</v>
      </c>
      <c r="B6" s="513">
        <v>2</v>
      </c>
      <c r="C6" s="513">
        <v>3</v>
      </c>
      <c r="D6" s="513">
        <v>4</v>
      </c>
      <c r="E6" s="513">
        <v>5</v>
      </c>
      <c r="F6" s="513">
        <v>3</v>
      </c>
      <c r="G6" s="513">
        <v>4</v>
      </c>
      <c r="H6" s="513">
        <v>5</v>
      </c>
      <c r="I6" s="513">
        <v>6</v>
      </c>
    </row>
    <row r="7" spans="1:9" s="278" customFormat="1" ht="16" customHeight="1" x14ac:dyDescent="0.35">
      <c r="A7" s="657" t="s">
        <v>245</v>
      </c>
      <c r="B7" s="657"/>
      <c r="C7" s="657"/>
      <c r="D7" s="657"/>
      <c r="E7" s="657"/>
      <c r="F7" s="657"/>
      <c r="G7" s="657"/>
      <c r="H7" s="657"/>
      <c r="I7" s="657"/>
    </row>
    <row r="8" spans="1:9" s="278" customFormat="1" ht="13.5" customHeight="1" x14ac:dyDescent="0.35">
      <c r="A8" s="512" t="s">
        <v>4</v>
      </c>
      <c r="B8" s="279" t="s">
        <v>622</v>
      </c>
      <c r="C8" s="280">
        <f>+C9+C10+C11+C12+C13+C14</f>
        <v>0</v>
      </c>
      <c r="D8" s="280"/>
      <c r="E8" s="280">
        <f>+E9+E10+E11+E12+E13+E14</f>
        <v>0</v>
      </c>
      <c r="F8" s="280">
        <f>+F9+F10+F11+F12+F13+F14</f>
        <v>0</v>
      </c>
      <c r="G8" s="280">
        <f>+G9+G10+G11+G12+G13+G14</f>
        <v>0</v>
      </c>
      <c r="H8" s="280">
        <f>+H9+H10+H11+H12+H13+H14</f>
        <v>0</v>
      </c>
      <c r="I8" s="280">
        <f>+I9+I10+I11+I12+I13+I14</f>
        <v>0</v>
      </c>
    </row>
    <row r="9" spans="1:9" s="286" customFormat="1" ht="12" hidden="1" customHeight="1" x14ac:dyDescent="0.35">
      <c r="A9" s="282" t="s">
        <v>6</v>
      </c>
      <c r="B9" s="283" t="s">
        <v>7</v>
      </c>
      <c r="C9" s="284"/>
      <c r="D9" s="284"/>
      <c r="E9" s="284"/>
      <c r="F9" s="284">
        <f>+C9+D9+E9</f>
        <v>0</v>
      </c>
      <c r="G9" s="284"/>
      <c r="H9" s="284"/>
      <c r="I9" s="285"/>
    </row>
    <row r="10" spans="1:9" s="287" customFormat="1" ht="12" hidden="1" customHeight="1" x14ac:dyDescent="0.35">
      <c r="A10" s="282" t="s">
        <v>8</v>
      </c>
      <c r="B10" s="283" t="s">
        <v>9</v>
      </c>
      <c r="C10" s="284"/>
      <c r="D10" s="284"/>
      <c r="E10" s="284"/>
      <c r="F10" s="284">
        <f t="shared" ref="F10:H14" si="0">+C10+D10+E10</f>
        <v>0</v>
      </c>
      <c r="G10" s="284"/>
      <c r="H10" s="284"/>
      <c r="I10" s="285"/>
    </row>
    <row r="11" spans="1:9" s="287" customFormat="1" ht="12" hidden="1" customHeight="1" x14ac:dyDescent="0.35">
      <c r="A11" s="282" t="s">
        <v>10</v>
      </c>
      <c r="B11" s="283" t="s">
        <v>11</v>
      </c>
      <c r="C11" s="284"/>
      <c r="D11" s="284"/>
      <c r="E11" s="284"/>
      <c r="F11" s="284">
        <f t="shared" si="0"/>
        <v>0</v>
      </c>
      <c r="G11" s="284"/>
      <c r="H11" s="284"/>
      <c r="I11" s="285"/>
    </row>
    <row r="12" spans="1:9" s="287" customFormat="1" ht="12" hidden="1" customHeight="1" x14ac:dyDescent="0.35">
      <c r="A12" s="282" t="s">
        <v>12</v>
      </c>
      <c r="B12" s="283" t="s">
        <v>13</v>
      </c>
      <c r="C12" s="284"/>
      <c r="D12" s="284"/>
      <c r="E12" s="284"/>
      <c r="F12" s="284">
        <f t="shared" si="0"/>
        <v>0</v>
      </c>
      <c r="G12" s="284"/>
      <c r="H12" s="284"/>
      <c r="I12" s="285"/>
    </row>
    <row r="13" spans="1:9" s="287" customFormat="1" ht="12" hidden="1" customHeight="1" x14ac:dyDescent="0.35">
      <c r="A13" s="282" t="s">
        <v>14</v>
      </c>
      <c r="B13" s="283" t="s">
        <v>15</v>
      </c>
      <c r="C13" s="288"/>
      <c r="D13" s="288"/>
      <c r="E13" s="288"/>
      <c r="F13" s="284">
        <f t="shared" si="0"/>
        <v>0</v>
      </c>
      <c r="G13" s="284"/>
      <c r="H13" s="284"/>
      <c r="I13" s="285"/>
    </row>
    <row r="14" spans="1:9" s="286" customFormat="1" ht="12" hidden="1" customHeight="1" x14ac:dyDescent="0.35">
      <c r="A14" s="282" t="s">
        <v>16</v>
      </c>
      <c r="B14" s="283" t="s">
        <v>17</v>
      </c>
      <c r="C14" s="288"/>
      <c r="D14" s="288"/>
      <c r="E14" s="288"/>
      <c r="F14" s="284">
        <f t="shared" si="0"/>
        <v>0</v>
      </c>
      <c r="G14" s="284">
        <f t="shared" si="0"/>
        <v>0</v>
      </c>
      <c r="H14" s="284">
        <f t="shared" si="0"/>
        <v>0</v>
      </c>
      <c r="I14" s="285"/>
    </row>
    <row r="15" spans="1:9" s="286" customFormat="1" ht="13.5" customHeight="1" x14ac:dyDescent="0.35">
      <c r="A15" s="512" t="s">
        <v>18</v>
      </c>
      <c r="B15" s="289" t="s">
        <v>250</v>
      </c>
      <c r="C15" s="280">
        <f>+C16+C17+C18+C19+C20</f>
        <v>0</v>
      </c>
      <c r="D15" s="280"/>
      <c r="E15" s="280"/>
      <c r="F15" s="280">
        <f>+F16+F17+F18+F19+F20</f>
        <v>0</v>
      </c>
      <c r="G15" s="280"/>
      <c r="H15" s="280"/>
      <c r="I15" s="281" t="e">
        <f>+H15/G15</f>
        <v>#DIV/0!</v>
      </c>
    </row>
    <row r="16" spans="1:9" s="286" customFormat="1" ht="12" hidden="1" customHeight="1" x14ac:dyDescent="0.35">
      <c r="A16" s="282" t="s">
        <v>20</v>
      </c>
      <c r="B16" s="283" t="s">
        <v>21</v>
      </c>
      <c r="C16" s="284"/>
      <c r="D16" s="284"/>
      <c r="E16" s="284"/>
      <c r="F16" s="284">
        <f t="shared" ref="F16:F21" si="1">+C16+D16+E16</f>
        <v>0</v>
      </c>
      <c r="G16" s="284"/>
      <c r="H16" s="284"/>
      <c r="I16" s="285"/>
    </row>
    <row r="17" spans="1:9" s="286" customFormat="1" ht="12" hidden="1" customHeight="1" x14ac:dyDescent="0.35">
      <c r="A17" s="282" t="s">
        <v>22</v>
      </c>
      <c r="B17" s="283" t="s">
        <v>23</v>
      </c>
      <c r="C17" s="284"/>
      <c r="D17" s="284"/>
      <c r="E17" s="284"/>
      <c r="F17" s="284">
        <f t="shared" si="1"/>
        <v>0</v>
      </c>
      <c r="G17" s="284"/>
      <c r="H17" s="284"/>
      <c r="I17" s="285"/>
    </row>
    <row r="18" spans="1:9" s="286" customFormat="1" ht="12" hidden="1" customHeight="1" x14ac:dyDescent="0.35">
      <c r="A18" s="282" t="s">
        <v>24</v>
      </c>
      <c r="B18" s="283" t="s">
        <v>358</v>
      </c>
      <c r="C18" s="284"/>
      <c r="D18" s="284"/>
      <c r="E18" s="284"/>
      <c r="F18" s="284">
        <f t="shared" si="1"/>
        <v>0</v>
      </c>
      <c r="G18" s="284"/>
      <c r="H18" s="284"/>
      <c r="I18" s="285"/>
    </row>
    <row r="19" spans="1:9" s="286" customFormat="1" ht="12" hidden="1" customHeight="1" x14ac:dyDescent="0.35">
      <c r="A19" s="282" t="s">
        <v>26</v>
      </c>
      <c r="B19" s="283" t="s">
        <v>359</v>
      </c>
      <c r="C19" s="284"/>
      <c r="D19" s="284"/>
      <c r="E19" s="284"/>
      <c r="F19" s="284">
        <f t="shared" si="1"/>
        <v>0</v>
      </c>
      <c r="G19" s="284"/>
      <c r="H19" s="284"/>
      <c r="I19" s="285"/>
    </row>
    <row r="20" spans="1:9" s="286" customFormat="1" ht="12" hidden="1" customHeight="1" x14ac:dyDescent="0.35">
      <c r="A20" s="282" t="s">
        <v>28</v>
      </c>
      <c r="B20" s="283" t="s">
        <v>29</v>
      </c>
      <c r="C20" s="284"/>
      <c r="D20" s="284"/>
      <c r="E20" s="284"/>
      <c r="F20" s="284">
        <v>0</v>
      </c>
      <c r="G20" s="284"/>
      <c r="H20" s="284"/>
      <c r="I20" s="285" t="e">
        <f>+H20/G20</f>
        <v>#DIV/0!</v>
      </c>
    </row>
    <row r="21" spans="1:9" s="287" customFormat="1" ht="12" hidden="1" customHeight="1" x14ac:dyDescent="0.35">
      <c r="A21" s="282" t="s">
        <v>30</v>
      </c>
      <c r="B21" s="283" t="s">
        <v>31</v>
      </c>
      <c r="C21" s="284"/>
      <c r="D21" s="284"/>
      <c r="E21" s="284"/>
      <c r="F21" s="284">
        <f t="shared" si="1"/>
        <v>0</v>
      </c>
      <c r="G21" s="284"/>
      <c r="H21" s="284"/>
      <c r="I21" s="285"/>
    </row>
    <row r="22" spans="1:9" s="287" customFormat="1" ht="16.5" customHeight="1" x14ac:dyDescent="0.35">
      <c r="A22" s="512" t="s">
        <v>32</v>
      </c>
      <c r="B22" s="279" t="s">
        <v>296</v>
      </c>
      <c r="C22" s="280">
        <f>+C23+C24+C25+C26+C27</f>
        <v>0</v>
      </c>
      <c r="D22" s="280"/>
      <c r="E22" s="280">
        <f>+E23+E24+E25+E26+E27</f>
        <v>0</v>
      </c>
      <c r="F22" s="280">
        <f>+F23+F24+F25+F26+F27</f>
        <v>0</v>
      </c>
      <c r="G22" s="280"/>
      <c r="H22" s="280"/>
      <c r="I22" s="281"/>
    </row>
    <row r="23" spans="1:9" s="287" customFormat="1" ht="12" hidden="1" customHeight="1" x14ac:dyDescent="0.35">
      <c r="A23" s="282" t="s">
        <v>34</v>
      </c>
      <c r="B23" s="283" t="s">
        <v>35</v>
      </c>
      <c r="C23" s="284"/>
      <c r="D23" s="284"/>
      <c r="E23" s="284"/>
      <c r="F23" s="284">
        <f t="shared" ref="F23:F28" si="2">+C23+D23+E23</f>
        <v>0</v>
      </c>
      <c r="G23" s="284"/>
      <c r="H23" s="284"/>
      <c r="I23" s="285"/>
    </row>
    <row r="24" spans="1:9" s="286" customFormat="1" ht="12" hidden="1" customHeight="1" x14ac:dyDescent="0.35">
      <c r="A24" s="282" t="s">
        <v>36</v>
      </c>
      <c r="B24" s="283" t="s">
        <v>37</v>
      </c>
      <c r="C24" s="284"/>
      <c r="D24" s="284"/>
      <c r="E24" s="284"/>
      <c r="F24" s="284">
        <f t="shared" si="2"/>
        <v>0</v>
      </c>
      <c r="G24" s="284"/>
      <c r="H24" s="284"/>
      <c r="I24" s="285"/>
    </row>
    <row r="25" spans="1:9" s="286" customFormat="1" ht="19.5" hidden="1" customHeight="1" x14ac:dyDescent="0.35">
      <c r="A25" s="282" t="s">
        <v>38</v>
      </c>
      <c r="B25" s="283" t="s">
        <v>360</v>
      </c>
      <c r="C25" s="284"/>
      <c r="D25" s="284"/>
      <c r="E25" s="284"/>
      <c r="F25" s="284">
        <f t="shared" si="2"/>
        <v>0</v>
      </c>
      <c r="G25" s="284"/>
      <c r="H25" s="284"/>
      <c r="I25" s="285"/>
    </row>
    <row r="26" spans="1:9" s="286" customFormat="1" ht="20.25" hidden="1" customHeight="1" x14ac:dyDescent="0.35">
      <c r="A26" s="282" t="s">
        <v>40</v>
      </c>
      <c r="B26" s="283" t="s">
        <v>361</v>
      </c>
      <c r="C26" s="284"/>
      <c r="D26" s="284"/>
      <c r="E26" s="284"/>
      <c r="F26" s="284">
        <f t="shared" si="2"/>
        <v>0</v>
      </c>
      <c r="G26" s="284"/>
      <c r="H26" s="284"/>
      <c r="I26" s="285"/>
    </row>
    <row r="27" spans="1:9" s="286" customFormat="1" ht="12" hidden="1" customHeight="1" x14ac:dyDescent="0.35">
      <c r="A27" s="282" t="s">
        <v>42</v>
      </c>
      <c r="B27" s="283" t="s">
        <v>43</v>
      </c>
      <c r="C27" s="284"/>
      <c r="D27" s="284"/>
      <c r="E27" s="284"/>
      <c r="F27" s="284">
        <f t="shared" si="2"/>
        <v>0</v>
      </c>
      <c r="G27" s="284"/>
      <c r="H27" s="284"/>
      <c r="I27" s="285"/>
    </row>
    <row r="28" spans="1:9" s="286" customFormat="1" ht="12" hidden="1" customHeight="1" x14ac:dyDescent="0.35">
      <c r="A28" s="282" t="s">
        <v>44</v>
      </c>
      <c r="B28" s="283" t="s">
        <v>45</v>
      </c>
      <c r="C28" s="284"/>
      <c r="D28" s="284"/>
      <c r="E28" s="284"/>
      <c r="F28" s="284">
        <f t="shared" si="2"/>
        <v>0</v>
      </c>
      <c r="G28" s="284"/>
      <c r="H28" s="284"/>
      <c r="I28" s="285"/>
    </row>
    <row r="29" spans="1:9" s="286" customFormat="1" ht="12" customHeight="1" x14ac:dyDescent="0.35">
      <c r="A29" s="512" t="s">
        <v>46</v>
      </c>
      <c r="B29" s="279" t="s">
        <v>253</v>
      </c>
      <c r="C29" s="280">
        <f>+C30+C33+C34+C35</f>
        <v>0</v>
      </c>
      <c r="D29" s="280"/>
      <c r="E29" s="280">
        <f>+E30+E33+E34+E35</f>
        <v>0</v>
      </c>
      <c r="F29" s="280">
        <f>+F30+F33+F34+F35</f>
        <v>0</v>
      </c>
      <c r="G29" s="280"/>
      <c r="H29" s="280"/>
      <c r="I29" s="281">
        <v>0</v>
      </c>
    </row>
    <row r="30" spans="1:9" s="286" customFormat="1" ht="12" hidden="1" customHeight="1" x14ac:dyDescent="0.35">
      <c r="A30" s="282" t="s">
        <v>48</v>
      </c>
      <c r="B30" s="283" t="s">
        <v>49</v>
      </c>
      <c r="C30" s="346">
        <f>+C31+C32</f>
        <v>0</v>
      </c>
      <c r="D30" s="346"/>
      <c r="E30" s="346">
        <f>+E31+E32</f>
        <v>0</v>
      </c>
      <c r="F30" s="284">
        <f t="shared" ref="F30:H35" si="3">+C30+D30+E30</f>
        <v>0</v>
      </c>
      <c r="G30" s="284"/>
      <c r="H30" s="284"/>
      <c r="I30" s="285"/>
    </row>
    <row r="31" spans="1:9" s="286" customFormat="1" ht="12" hidden="1" customHeight="1" x14ac:dyDescent="0.35">
      <c r="A31" s="282" t="s">
        <v>50</v>
      </c>
      <c r="B31" s="283" t="s">
        <v>51</v>
      </c>
      <c r="C31" s="284"/>
      <c r="D31" s="284"/>
      <c r="E31" s="284"/>
      <c r="F31" s="284">
        <f t="shared" si="3"/>
        <v>0</v>
      </c>
      <c r="G31" s="284"/>
      <c r="H31" s="284"/>
      <c r="I31" s="285"/>
    </row>
    <row r="32" spans="1:9" s="286" customFormat="1" ht="12" hidden="1" customHeight="1" x14ac:dyDescent="0.35">
      <c r="A32" s="282" t="s">
        <v>52</v>
      </c>
      <c r="B32" s="283" t="s">
        <v>53</v>
      </c>
      <c r="C32" s="284"/>
      <c r="D32" s="284"/>
      <c r="E32" s="284"/>
      <c r="F32" s="284">
        <f t="shared" si="3"/>
        <v>0</v>
      </c>
      <c r="G32" s="284"/>
      <c r="H32" s="284"/>
      <c r="I32" s="285"/>
    </row>
    <row r="33" spans="1:9" s="286" customFormat="1" ht="12" hidden="1" customHeight="1" x14ac:dyDescent="0.35">
      <c r="A33" s="282" t="s">
        <v>54</v>
      </c>
      <c r="B33" s="283" t="s">
        <v>55</v>
      </c>
      <c r="C33" s="284"/>
      <c r="D33" s="284"/>
      <c r="E33" s="284"/>
      <c r="F33" s="284">
        <f t="shared" si="3"/>
        <v>0</v>
      </c>
      <c r="G33" s="284"/>
      <c r="H33" s="284"/>
      <c r="I33" s="285"/>
    </row>
    <row r="34" spans="1:9" s="286" customFormat="1" ht="12" hidden="1" customHeight="1" x14ac:dyDescent="0.35">
      <c r="A34" s="282" t="s">
        <v>56</v>
      </c>
      <c r="B34" s="283" t="s">
        <v>57</v>
      </c>
      <c r="C34" s="284"/>
      <c r="D34" s="284"/>
      <c r="E34" s="284"/>
      <c r="F34" s="284">
        <f t="shared" si="3"/>
        <v>0</v>
      </c>
      <c r="G34" s="284">
        <f t="shared" si="3"/>
        <v>0</v>
      </c>
      <c r="H34" s="284">
        <f t="shared" si="3"/>
        <v>0</v>
      </c>
      <c r="I34" s="285"/>
    </row>
    <row r="35" spans="1:9" s="286" customFormat="1" ht="12" hidden="1" customHeight="1" x14ac:dyDescent="0.35">
      <c r="A35" s="282" t="s">
        <v>58</v>
      </c>
      <c r="B35" s="283" t="s">
        <v>59</v>
      </c>
      <c r="C35" s="284"/>
      <c r="D35" s="284"/>
      <c r="E35" s="284"/>
      <c r="F35" s="284">
        <f t="shared" si="3"/>
        <v>0</v>
      </c>
      <c r="G35" s="284"/>
      <c r="H35" s="284">
        <v>60000</v>
      </c>
      <c r="I35" s="285"/>
    </row>
    <row r="36" spans="1:9" s="286" customFormat="1" ht="12" customHeight="1" x14ac:dyDescent="0.35">
      <c r="A36" s="512" t="s">
        <v>60</v>
      </c>
      <c r="B36" s="279" t="s">
        <v>417</v>
      </c>
      <c r="C36" s="280">
        <f>SUM(C37:C46)</f>
        <v>4000000</v>
      </c>
      <c r="D36" s="280">
        <f t="shared" ref="D36:F36" si="4">SUM(D37:D46)</f>
        <v>0</v>
      </c>
      <c r="E36" s="280">
        <f t="shared" si="4"/>
        <v>0</v>
      </c>
      <c r="F36" s="280">
        <f t="shared" si="4"/>
        <v>4000000</v>
      </c>
      <c r="G36" s="280">
        <f>SUM(G37:G46)</f>
        <v>0</v>
      </c>
      <c r="H36" s="280">
        <f>SUM(H37:H46)</f>
        <v>0</v>
      </c>
      <c r="I36" s="281" t="e">
        <f>+H36/G36</f>
        <v>#DIV/0!</v>
      </c>
    </row>
    <row r="37" spans="1:9" s="286" customFormat="1" ht="12" customHeight="1" x14ac:dyDescent="0.35">
      <c r="A37" s="282" t="s">
        <v>62</v>
      </c>
      <c r="B37" s="283" t="s">
        <v>63</v>
      </c>
      <c r="C37" s="284"/>
      <c r="D37" s="284"/>
      <c r="E37" s="284"/>
      <c r="F37" s="284">
        <f t="shared" ref="F37:H37" si="5">+C37+D37+E37</f>
        <v>0</v>
      </c>
      <c r="G37" s="284">
        <f t="shared" si="5"/>
        <v>0</v>
      </c>
      <c r="H37" s="284">
        <f t="shared" si="5"/>
        <v>0</v>
      </c>
      <c r="I37" s="285"/>
    </row>
    <row r="38" spans="1:9" s="286" customFormat="1" ht="12" customHeight="1" x14ac:dyDescent="0.35">
      <c r="A38" s="282" t="s">
        <v>64</v>
      </c>
      <c r="B38" s="283" t="s">
        <v>65</v>
      </c>
      <c r="C38" s="284"/>
      <c r="D38" s="284"/>
      <c r="E38" s="284"/>
      <c r="F38" s="284">
        <f>+C38+D38+E38</f>
        <v>0</v>
      </c>
      <c r="G38" s="284"/>
      <c r="H38" s="284"/>
      <c r="I38" s="285" t="e">
        <f>+H38/G38</f>
        <v>#DIV/0!</v>
      </c>
    </row>
    <row r="39" spans="1:9" s="286" customFormat="1" ht="12" customHeight="1" x14ac:dyDescent="0.35">
      <c r="A39" s="282" t="s">
        <v>66</v>
      </c>
      <c r="B39" s="283" t="s">
        <v>67</v>
      </c>
      <c r="C39" s="284"/>
      <c r="D39" s="284"/>
      <c r="E39" s="284"/>
      <c r="F39" s="284">
        <f t="shared" ref="F39:F46" si="6">+C39+D39+E39</f>
        <v>0</v>
      </c>
      <c r="G39" s="284"/>
      <c r="H39" s="284"/>
      <c r="I39" s="285" t="e">
        <f>+H39/G39</f>
        <v>#DIV/0!</v>
      </c>
    </row>
    <row r="40" spans="1:9" s="286" customFormat="1" ht="12" customHeight="1" x14ac:dyDescent="0.35">
      <c r="A40" s="282" t="s">
        <v>68</v>
      </c>
      <c r="B40" s="283" t="s">
        <v>69</v>
      </c>
      <c r="C40" s="284"/>
      <c r="D40" s="284"/>
      <c r="E40" s="284"/>
      <c r="F40" s="284">
        <f t="shared" si="6"/>
        <v>0</v>
      </c>
      <c r="G40" s="284"/>
      <c r="H40" s="284"/>
      <c r="I40" s="285"/>
    </row>
    <row r="41" spans="1:9" s="286" customFormat="1" ht="12" customHeight="1" x14ac:dyDescent="0.35">
      <c r="A41" s="282" t="s">
        <v>70</v>
      </c>
      <c r="B41" s="283" t="s">
        <v>71</v>
      </c>
      <c r="C41" s="284">
        <v>4000000</v>
      </c>
      <c r="D41" s="284"/>
      <c r="E41" s="284"/>
      <c r="F41" s="284">
        <f t="shared" si="6"/>
        <v>4000000</v>
      </c>
      <c r="G41" s="284"/>
      <c r="H41" s="284"/>
      <c r="I41" s="285"/>
    </row>
    <row r="42" spans="1:9" s="286" customFormat="1" ht="12" customHeight="1" x14ac:dyDescent="0.35">
      <c r="A42" s="282" t="s">
        <v>72</v>
      </c>
      <c r="B42" s="283" t="s">
        <v>73</v>
      </c>
      <c r="C42" s="284"/>
      <c r="D42" s="284"/>
      <c r="E42" s="284"/>
      <c r="F42" s="284">
        <f t="shared" si="6"/>
        <v>0</v>
      </c>
      <c r="G42" s="284"/>
      <c r="H42" s="284"/>
      <c r="I42" s="285" t="e">
        <f>+H42/G42</f>
        <v>#DIV/0!</v>
      </c>
    </row>
    <row r="43" spans="1:9" s="286" customFormat="1" ht="12" customHeight="1" x14ac:dyDescent="0.35">
      <c r="A43" s="282" t="s">
        <v>74</v>
      </c>
      <c r="B43" s="283" t="s">
        <v>75</v>
      </c>
      <c r="C43" s="284"/>
      <c r="D43" s="284"/>
      <c r="E43" s="284"/>
      <c r="F43" s="284">
        <f t="shared" si="6"/>
        <v>0</v>
      </c>
      <c r="G43" s="284"/>
      <c r="H43" s="284"/>
      <c r="I43" s="285"/>
    </row>
    <row r="44" spans="1:9" s="286" customFormat="1" ht="12" customHeight="1" x14ac:dyDescent="0.35">
      <c r="A44" s="282" t="s">
        <v>76</v>
      </c>
      <c r="B44" s="283" t="s">
        <v>77</v>
      </c>
      <c r="C44" s="284"/>
      <c r="D44" s="284"/>
      <c r="E44" s="284"/>
      <c r="F44" s="284">
        <f t="shared" si="6"/>
        <v>0</v>
      </c>
      <c r="G44" s="284"/>
      <c r="H44" s="284"/>
      <c r="I44" s="285" t="e">
        <f>+H44/G44</f>
        <v>#DIV/0!</v>
      </c>
    </row>
    <row r="45" spans="1:9" s="286" customFormat="1" ht="12" customHeight="1" x14ac:dyDescent="0.35">
      <c r="A45" s="282" t="s">
        <v>78</v>
      </c>
      <c r="B45" s="283" t="s">
        <v>79</v>
      </c>
      <c r="C45" s="284"/>
      <c r="D45" s="284"/>
      <c r="E45" s="284"/>
      <c r="F45" s="284">
        <f t="shared" si="6"/>
        <v>0</v>
      </c>
      <c r="G45" s="284"/>
      <c r="H45" s="284"/>
      <c r="I45" s="285"/>
    </row>
    <row r="46" spans="1:9" s="286" customFormat="1" ht="12" customHeight="1" x14ac:dyDescent="0.35">
      <c r="A46" s="282" t="s">
        <v>80</v>
      </c>
      <c r="B46" s="283" t="s">
        <v>81</v>
      </c>
      <c r="C46" s="284"/>
      <c r="D46" s="284"/>
      <c r="E46" s="284"/>
      <c r="F46" s="284">
        <f t="shared" si="6"/>
        <v>0</v>
      </c>
      <c r="G46" s="284"/>
      <c r="H46" s="284"/>
      <c r="I46" s="285" t="e">
        <f>+H46/G46</f>
        <v>#DIV/0!</v>
      </c>
    </row>
    <row r="47" spans="1:9" s="286" customFormat="1" ht="12" customHeight="1" x14ac:dyDescent="0.35">
      <c r="A47" s="512" t="s">
        <v>82</v>
      </c>
      <c r="B47" s="279" t="s">
        <v>299</v>
      </c>
      <c r="C47" s="280">
        <f>SUM(C48:C52)</f>
        <v>0</v>
      </c>
      <c r="D47" s="280"/>
      <c r="E47" s="280">
        <f>SUM(E48:E52)</f>
        <v>0</v>
      </c>
      <c r="F47" s="280">
        <f>SUM(F48:F52)</f>
        <v>0</v>
      </c>
      <c r="G47" s="280"/>
      <c r="H47" s="280"/>
      <c r="I47" s="281"/>
    </row>
    <row r="48" spans="1:9" s="286" customFormat="1" ht="12" hidden="1" customHeight="1" x14ac:dyDescent="0.35">
      <c r="A48" s="282" t="s">
        <v>84</v>
      </c>
      <c r="B48" s="283" t="s">
        <v>85</v>
      </c>
      <c r="C48" s="284"/>
      <c r="D48" s="284"/>
      <c r="E48" s="284"/>
      <c r="F48" s="284">
        <f t="shared" ref="F48:F52" si="7">+C48+D48+E48</f>
        <v>0</v>
      </c>
      <c r="G48" s="284"/>
      <c r="H48" s="284"/>
      <c r="I48" s="285"/>
    </row>
    <row r="49" spans="1:9" s="286" customFormat="1" ht="12" hidden="1" customHeight="1" x14ac:dyDescent="0.35">
      <c r="A49" s="282" t="s">
        <v>86</v>
      </c>
      <c r="B49" s="283" t="s">
        <v>87</v>
      </c>
      <c r="C49" s="284"/>
      <c r="D49" s="284"/>
      <c r="E49" s="284"/>
      <c r="F49" s="284">
        <f t="shared" si="7"/>
        <v>0</v>
      </c>
      <c r="G49" s="284"/>
      <c r="H49" s="284"/>
      <c r="I49" s="285"/>
    </row>
    <row r="50" spans="1:9" s="286" customFormat="1" ht="12" hidden="1" customHeight="1" x14ac:dyDescent="0.35">
      <c r="A50" s="282" t="s">
        <v>88</v>
      </c>
      <c r="B50" s="283" t="s">
        <v>89</v>
      </c>
      <c r="C50" s="284"/>
      <c r="D50" s="284"/>
      <c r="E50" s="284"/>
      <c r="F50" s="284">
        <f t="shared" si="7"/>
        <v>0</v>
      </c>
      <c r="G50" s="284"/>
      <c r="H50" s="284"/>
      <c r="I50" s="285"/>
    </row>
    <row r="51" spans="1:9" s="286" customFormat="1" ht="12" hidden="1" customHeight="1" x14ac:dyDescent="0.35">
      <c r="A51" s="282" t="s">
        <v>90</v>
      </c>
      <c r="B51" s="283" t="s">
        <v>91</v>
      </c>
      <c r="C51" s="284"/>
      <c r="D51" s="284"/>
      <c r="E51" s="284"/>
      <c r="F51" s="284">
        <f t="shared" si="7"/>
        <v>0</v>
      </c>
      <c r="G51" s="284"/>
      <c r="H51" s="284"/>
      <c r="I51" s="285"/>
    </row>
    <row r="52" spans="1:9" s="286" customFormat="1" ht="12" hidden="1" customHeight="1" x14ac:dyDescent="0.35">
      <c r="A52" s="282" t="s">
        <v>92</v>
      </c>
      <c r="B52" s="283" t="s">
        <v>93</v>
      </c>
      <c r="C52" s="284"/>
      <c r="D52" s="284"/>
      <c r="E52" s="284"/>
      <c r="F52" s="284">
        <f t="shared" si="7"/>
        <v>0</v>
      </c>
      <c r="G52" s="284"/>
      <c r="H52" s="284"/>
      <c r="I52" s="285"/>
    </row>
    <row r="53" spans="1:9" s="286" customFormat="1" ht="12" customHeight="1" x14ac:dyDescent="0.35">
      <c r="A53" s="512" t="s">
        <v>94</v>
      </c>
      <c r="B53" s="279" t="s">
        <v>254</v>
      </c>
      <c r="C53" s="280">
        <f>SUM(C54:C56)</f>
        <v>0</v>
      </c>
      <c r="D53" s="280"/>
      <c r="E53" s="280">
        <f>SUM(E54:E56)</f>
        <v>0</v>
      </c>
      <c r="F53" s="280">
        <f>SUM(F54:F56)</f>
        <v>0</v>
      </c>
      <c r="G53" s="280"/>
      <c r="H53" s="280"/>
      <c r="I53" s="281"/>
    </row>
    <row r="54" spans="1:9" s="287" customFormat="1" ht="21.75" hidden="1" customHeight="1" x14ac:dyDescent="0.35">
      <c r="A54" s="282" t="s">
        <v>96</v>
      </c>
      <c r="B54" s="283" t="s">
        <v>97</v>
      </c>
      <c r="C54" s="284"/>
      <c r="D54" s="284"/>
      <c r="E54" s="284"/>
      <c r="F54" s="284">
        <f t="shared" ref="F54:F57" si="8">+C54+D54+E54</f>
        <v>0</v>
      </c>
      <c r="G54" s="284"/>
      <c r="H54" s="284"/>
      <c r="I54" s="285"/>
    </row>
    <row r="55" spans="1:9" s="287" customFormat="1" ht="20.25" hidden="1" customHeight="1" x14ac:dyDescent="0.35">
      <c r="A55" s="282" t="s">
        <v>98</v>
      </c>
      <c r="B55" s="283" t="s">
        <v>99</v>
      </c>
      <c r="C55" s="284"/>
      <c r="D55" s="284"/>
      <c r="E55" s="284"/>
      <c r="F55" s="284">
        <f t="shared" si="8"/>
        <v>0</v>
      </c>
      <c r="G55" s="284"/>
      <c r="H55" s="284"/>
      <c r="I55" s="285"/>
    </row>
    <row r="56" spans="1:9" s="287" customFormat="1" ht="12" hidden="1" customHeight="1" x14ac:dyDescent="0.35">
      <c r="A56" s="282" t="s">
        <v>100</v>
      </c>
      <c r="B56" s="283" t="s">
        <v>101</v>
      </c>
      <c r="C56" s="284"/>
      <c r="D56" s="284"/>
      <c r="E56" s="284"/>
      <c r="F56" s="284">
        <f t="shared" si="8"/>
        <v>0</v>
      </c>
      <c r="G56" s="284"/>
      <c r="H56" s="284"/>
      <c r="I56" s="285"/>
    </row>
    <row r="57" spans="1:9" s="287" customFormat="1" ht="12" hidden="1" customHeight="1" x14ac:dyDescent="0.35">
      <c r="A57" s="282" t="s">
        <v>102</v>
      </c>
      <c r="B57" s="283" t="s">
        <v>103</v>
      </c>
      <c r="C57" s="284"/>
      <c r="D57" s="284"/>
      <c r="E57" s="284"/>
      <c r="F57" s="284">
        <f t="shared" si="8"/>
        <v>0</v>
      </c>
      <c r="G57" s="284"/>
      <c r="H57" s="284"/>
      <c r="I57" s="285"/>
    </row>
    <row r="58" spans="1:9" s="287" customFormat="1" ht="12" customHeight="1" x14ac:dyDescent="0.35">
      <c r="A58" s="512" t="s">
        <v>104</v>
      </c>
      <c r="B58" s="289" t="s">
        <v>418</v>
      </c>
      <c r="C58" s="280">
        <f>SUM(C59:C61)</f>
        <v>0</v>
      </c>
      <c r="D58" s="280"/>
      <c r="E58" s="280">
        <f>SUM(E59:E61)</f>
        <v>0</v>
      </c>
      <c r="F58" s="280">
        <f>SUM(F59:F61)</f>
        <v>0</v>
      </c>
      <c r="G58" s="280"/>
      <c r="H58" s="280"/>
      <c r="I58" s="281"/>
    </row>
    <row r="59" spans="1:9" s="287" customFormat="1" ht="21.75" hidden="1" customHeight="1" x14ac:dyDescent="0.35">
      <c r="A59" s="282" t="s">
        <v>106</v>
      </c>
      <c r="B59" s="283" t="s">
        <v>107</v>
      </c>
      <c r="C59" s="284"/>
      <c r="D59" s="284"/>
      <c r="E59" s="284"/>
      <c r="F59" s="284">
        <f t="shared" ref="F59:H62" si="9">+C59+D59+E59</f>
        <v>0</v>
      </c>
      <c r="G59" s="284">
        <f t="shared" si="9"/>
        <v>0</v>
      </c>
      <c r="H59" s="284">
        <f t="shared" si="9"/>
        <v>0</v>
      </c>
      <c r="I59" s="285"/>
    </row>
    <row r="60" spans="1:9" s="287" customFormat="1" ht="20.25" hidden="1" customHeight="1" x14ac:dyDescent="0.35">
      <c r="A60" s="282" t="s">
        <v>108</v>
      </c>
      <c r="B60" s="283" t="s">
        <v>109</v>
      </c>
      <c r="C60" s="284"/>
      <c r="D60" s="284"/>
      <c r="E60" s="284"/>
      <c r="F60" s="284">
        <f t="shared" si="9"/>
        <v>0</v>
      </c>
      <c r="G60" s="284">
        <f t="shared" si="9"/>
        <v>0</v>
      </c>
      <c r="H60" s="284">
        <f t="shared" si="9"/>
        <v>0</v>
      </c>
      <c r="I60" s="285"/>
    </row>
    <row r="61" spans="1:9" s="287" customFormat="1" ht="12" hidden="1" customHeight="1" x14ac:dyDescent="0.35">
      <c r="A61" s="282" t="s">
        <v>110</v>
      </c>
      <c r="B61" s="283" t="s">
        <v>111</v>
      </c>
      <c r="C61" s="284"/>
      <c r="D61" s="284"/>
      <c r="E61" s="284"/>
      <c r="F61" s="284">
        <f t="shared" si="9"/>
        <v>0</v>
      </c>
      <c r="G61" s="284">
        <f t="shared" si="9"/>
        <v>0</v>
      </c>
      <c r="H61" s="284">
        <f t="shared" si="9"/>
        <v>0</v>
      </c>
      <c r="I61" s="285"/>
    </row>
    <row r="62" spans="1:9" s="287" customFormat="1" ht="12" hidden="1" customHeight="1" x14ac:dyDescent="0.35">
      <c r="A62" s="282" t="s">
        <v>112</v>
      </c>
      <c r="B62" s="283" t="s">
        <v>113</v>
      </c>
      <c r="C62" s="284"/>
      <c r="D62" s="284"/>
      <c r="E62" s="284"/>
      <c r="F62" s="284">
        <f t="shared" si="9"/>
        <v>0</v>
      </c>
      <c r="G62" s="284">
        <f t="shared" si="9"/>
        <v>0</v>
      </c>
      <c r="H62" s="284">
        <f t="shared" si="9"/>
        <v>0</v>
      </c>
      <c r="I62" s="285"/>
    </row>
    <row r="63" spans="1:9" s="287" customFormat="1" ht="12" customHeight="1" x14ac:dyDescent="0.35">
      <c r="A63" s="512" t="s">
        <v>114</v>
      </c>
      <c r="B63" s="279" t="s">
        <v>623</v>
      </c>
      <c r="C63" s="280">
        <f>+C8+C15+C22+C29+C36+C47+C53+C58</f>
        <v>4000000</v>
      </c>
      <c r="D63" s="280"/>
      <c r="E63" s="280">
        <f>+E8+E15+E22+E29+E36+E47+E53+E58</f>
        <v>0</v>
      </c>
      <c r="F63" s="280">
        <f>+F8+F15+F22+F29+F36+F47+F53+F58</f>
        <v>4000000</v>
      </c>
      <c r="G63" s="280">
        <f>+G8+G15+G22+G29+G36+G47+G53+G58</f>
        <v>0</v>
      </c>
      <c r="H63" s="280">
        <f>+H8+H15+H22+H29+H36+H47+H53+H58</f>
        <v>0</v>
      </c>
      <c r="I63" s="281" t="e">
        <f>+H63/G63</f>
        <v>#DIV/0!</v>
      </c>
    </row>
    <row r="64" spans="1:9" s="287" customFormat="1" ht="12" customHeight="1" x14ac:dyDescent="0.25">
      <c r="A64" s="291" t="s">
        <v>362</v>
      </c>
      <c r="B64" s="289" t="s">
        <v>624</v>
      </c>
      <c r="C64" s="280">
        <f>SUM(C65:C67)</f>
        <v>0</v>
      </c>
      <c r="D64" s="280"/>
      <c r="E64" s="280">
        <f>SUM(E65:E67)</f>
        <v>0</v>
      </c>
      <c r="F64" s="280">
        <f>SUM(F65:F67)</f>
        <v>0</v>
      </c>
      <c r="G64" s="280">
        <f>SUM(G65:G67)</f>
        <v>0</v>
      </c>
      <c r="H64" s="280">
        <f>SUM(H65:H67)</f>
        <v>0</v>
      </c>
      <c r="I64" s="281"/>
    </row>
    <row r="65" spans="1:9" s="287" customFormat="1" ht="12" hidden="1" customHeight="1" x14ac:dyDescent="0.35">
      <c r="A65" s="282" t="s">
        <v>118</v>
      </c>
      <c r="B65" s="283" t="s">
        <v>119</v>
      </c>
      <c r="C65" s="284"/>
      <c r="D65" s="284"/>
      <c r="E65" s="284"/>
      <c r="F65" s="284">
        <f t="shared" ref="F65:H67" si="10">+C65+D65+E65</f>
        <v>0</v>
      </c>
      <c r="G65" s="284">
        <f t="shared" si="10"/>
        <v>0</v>
      </c>
      <c r="H65" s="284">
        <f t="shared" si="10"/>
        <v>0</v>
      </c>
      <c r="I65" s="285"/>
    </row>
    <row r="66" spans="1:9" s="287" customFormat="1" ht="12" hidden="1" customHeight="1" x14ac:dyDescent="0.35">
      <c r="A66" s="282" t="s">
        <v>120</v>
      </c>
      <c r="B66" s="283" t="s">
        <v>121</v>
      </c>
      <c r="C66" s="284"/>
      <c r="D66" s="284"/>
      <c r="E66" s="284"/>
      <c r="F66" s="284">
        <f t="shared" si="10"/>
        <v>0</v>
      </c>
      <c r="G66" s="284">
        <f t="shared" si="10"/>
        <v>0</v>
      </c>
      <c r="H66" s="284">
        <f t="shared" si="10"/>
        <v>0</v>
      </c>
      <c r="I66" s="285"/>
    </row>
    <row r="67" spans="1:9" s="287" customFormat="1" ht="12" hidden="1" customHeight="1" x14ac:dyDescent="0.35">
      <c r="A67" s="282" t="s">
        <v>122</v>
      </c>
      <c r="B67" s="292" t="s">
        <v>363</v>
      </c>
      <c r="C67" s="284"/>
      <c r="D67" s="284"/>
      <c r="E67" s="284"/>
      <c r="F67" s="284">
        <f t="shared" si="10"/>
        <v>0</v>
      </c>
      <c r="G67" s="284">
        <f t="shared" si="10"/>
        <v>0</v>
      </c>
      <c r="H67" s="284">
        <f t="shared" si="10"/>
        <v>0</v>
      </c>
      <c r="I67" s="285"/>
    </row>
    <row r="68" spans="1:9" s="287" customFormat="1" ht="12" customHeight="1" x14ac:dyDescent="0.35">
      <c r="A68" s="512" t="s">
        <v>124</v>
      </c>
      <c r="B68" s="289" t="s">
        <v>625</v>
      </c>
      <c r="C68" s="280">
        <f>SUM(C69:C72)</f>
        <v>0</v>
      </c>
      <c r="D68" s="280"/>
      <c r="E68" s="280">
        <f>SUM(E69:E72)</f>
        <v>0</v>
      </c>
      <c r="F68" s="280">
        <f>SUM(F69:F72)</f>
        <v>0</v>
      </c>
      <c r="G68" s="280">
        <f>SUM(G69:G72)</f>
        <v>0</v>
      </c>
      <c r="H68" s="280">
        <f>SUM(H69:H72)</f>
        <v>0</v>
      </c>
      <c r="I68" s="281"/>
    </row>
    <row r="69" spans="1:9" s="287" customFormat="1" ht="12" hidden="1" customHeight="1" x14ac:dyDescent="0.25">
      <c r="A69" s="291" t="s">
        <v>126</v>
      </c>
      <c r="B69" s="283" t="s">
        <v>127</v>
      </c>
      <c r="C69" s="284"/>
      <c r="D69" s="284"/>
      <c r="E69" s="284"/>
      <c r="F69" s="284">
        <f t="shared" ref="F69:H73" si="11">+C69+D69+E69</f>
        <v>0</v>
      </c>
      <c r="G69" s="284">
        <f t="shared" si="11"/>
        <v>0</v>
      </c>
      <c r="H69" s="284">
        <f t="shared" si="11"/>
        <v>0</v>
      </c>
      <c r="I69" s="285"/>
    </row>
    <row r="70" spans="1:9" s="287" customFormat="1" ht="12" hidden="1" customHeight="1" x14ac:dyDescent="0.35">
      <c r="A70" s="512" t="s">
        <v>128</v>
      </c>
      <c r="B70" s="283" t="s">
        <v>129</v>
      </c>
      <c r="C70" s="284"/>
      <c r="D70" s="284"/>
      <c r="E70" s="284"/>
      <c r="F70" s="284">
        <f t="shared" si="11"/>
        <v>0</v>
      </c>
      <c r="G70" s="284">
        <f t="shared" si="11"/>
        <v>0</v>
      </c>
      <c r="H70" s="284">
        <f t="shared" si="11"/>
        <v>0</v>
      </c>
      <c r="I70" s="285"/>
    </row>
    <row r="71" spans="1:9" s="287" customFormat="1" ht="12" hidden="1" customHeight="1" x14ac:dyDescent="0.25">
      <c r="A71" s="291" t="s">
        <v>130</v>
      </c>
      <c r="B71" s="283" t="s">
        <v>131</v>
      </c>
      <c r="C71" s="284"/>
      <c r="D71" s="284"/>
      <c r="E71" s="284"/>
      <c r="F71" s="284">
        <f t="shared" si="11"/>
        <v>0</v>
      </c>
      <c r="G71" s="284">
        <f t="shared" si="11"/>
        <v>0</v>
      </c>
      <c r="H71" s="284">
        <f t="shared" si="11"/>
        <v>0</v>
      </c>
      <c r="I71" s="285"/>
    </row>
    <row r="72" spans="1:9" s="287" customFormat="1" ht="12" hidden="1" customHeight="1" x14ac:dyDescent="0.35">
      <c r="A72" s="512" t="s">
        <v>132</v>
      </c>
      <c r="B72" s="283" t="s">
        <v>133</v>
      </c>
      <c r="C72" s="284"/>
      <c r="D72" s="284"/>
      <c r="E72" s="284"/>
      <c r="F72" s="284">
        <f t="shared" si="11"/>
        <v>0</v>
      </c>
      <c r="G72" s="284">
        <f t="shared" si="11"/>
        <v>0</v>
      </c>
      <c r="H72" s="284">
        <f t="shared" si="11"/>
        <v>0</v>
      </c>
      <c r="I72" s="285"/>
    </row>
    <row r="73" spans="1:9" s="287" customFormat="1" ht="12" customHeight="1" x14ac:dyDescent="0.25">
      <c r="A73" s="291" t="s">
        <v>134</v>
      </c>
      <c r="B73" s="289" t="s">
        <v>626</v>
      </c>
      <c r="C73" s="280">
        <f>SUM(C74)</f>
        <v>500000</v>
      </c>
      <c r="D73" s="280"/>
      <c r="E73" s="280"/>
      <c r="F73" s="280">
        <f>+C73+D73+E73</f>
        <v>500000</v>
      </c>
      <c r="G73" s="280">
        <f>SUM(G74:G75)</f>
        <v>0</v>
      </c>
      <c r="H73" s="280">
        <f t="shared" si="11"/>
        <v>500000</v>
      </c>
      <c r="I73" s="281">
        <v>0</v>
      </c>
    </row>
    <row r="74" spans="1:9" s="287" customFormat="1" ht="12" customHeight="1" x14ac:dyDescent="0.35">
      <c r="A74" s="512" t="s">
        <v>136</v>
      </c>
      <c r="B74" s="283" t="s">
        <v>137</v>
      </c>
      <c r="C74" s="284">
        <v>500000</v>
      </c>
      <c r="D74" s="284"/>
      <c r="E74" s="284"/>
      <c r="F74" s="284">
        <f>+C74+D74+E74</f>
        <v>500000</v>
      </c>
      <c r="G74" s="284"/>
      <c r="H74" s="284">
        <v>2369850</v>
      </c>
      <c r="I74" s="285" t="e">
        <f>+H74/G74</f>
        <v>#DIV/0!</v>
      </c>
    </row>
    <row r="75" spans="1:9" s="286" customFormat="1" ht="12" hidden="1" customHeight="1" x14ac:dyDescent="0.25">
      <c r="A75" s="291" t="s">
        <v>138</v>
      </c>
      <c r="B75" s="283" t="s">
        <v>139</v>
      </c>
      <c r="C75" s="284"/>
      <c r="D75" s="284"/>
      <c r="E75" s="284"/>
      <c r="F75" s="284">
        <f t="shared" ref="F75:H75" si="12">+C75+D75+E75</f>
        <v>0</v>
      </c>
      <c r="G75" s="284">
        <f t="shared" si="12"/>
        <v>0</v>
      </c>
      <c r="H75" s="284">
        <f t="shared" si="12"/>
        <v>0</v>
      </c>
      <c r="I75" s="285"/>
    </row>
    <row r="76" spans="1:9" s="287" customFormat="1" ht="12" customHeight="1" x14ac:dyDescent="0.35">
      <c r="A76" s="512" t="s">
        <v>140</v>
      </c>
      <c r="B76" s="289" t="s">
        <v>627</v>
      </c>
      <c r="C76" s="280">
        <f>SUM(C77:C79)</f>
        <v>114496472</v>
      </c>
      <c r="D76" s="280">
        <f t="shared" ref="D76:F76" si="13">SUM(D77:D79)</f>
        <v>0</v>
      </c>
      <c r="E76" s="280">
        <f t="shared" si="13"/>
        <v>0</v>
      </c>
      <c r="F76" s="280">
        <f t="shared" si="13"/>
        <v>114496472</v>
      </c>
      <c r="G76" s="280">
        <f>SUM(G77:G79)</f>
        <v>0</v>
      </c>
      <c r="H76" s="280">
        <f>SUM(H77:H79)</f>
        <v>0</v>
      </c>
      <c r="I76" s="281" t="e">
        <f>+H76/G76</f>
        <v>#DIV/0!</v>
      </c>
    </row>
    <row r="77" spans="1:9" s="287" customFormat="1" ht="12" customHeight="1" x14ac:dyDescent="0.25">
      <c r="A77" s="291" t="s">
        <v>142</v>
      </c>
      <c r="B77" s="283" t="s">
        <v>631</v>
      </c>
      <c r="C77" s="284">
        <f>+C148-C63-C73</f>
        <v>114496472</v>
      </c>
      <c r="D77" s="284"/>
      <c r="E77" s="284"/>
      <c r="F77" s="284">
        <f>+C77+D77+E77</f>
        <v>114496472</v>
      </c>
      <c r="G77" s="284"/>
      <c r="H77" s="284"/>
      <c r="I77" s="285"/>
    </row>
    <row r="78" spans="1:9" s="287" customFormat="1" ht="12" hidden="1" customHeight="1" x14ac:dyDescent="0.35">
      <c r="A78" s="512" t="s">
        <v>144</v>
      </c>
      <c r="B78" s="283" t="s">
        <v>145</v>
      </c>
      <c r="C78" s="284"/>
      <c r="D78" s="284"/>
      <c r="E78" s="284"/>
      <c r="F78" s="284">
        <f t="shared" ref="F78:H79" si="14">+C78+D78+E78</f>
        <v>0</v>
      </c>
      <c r="G78" s="284">
        <f t="shared" si="14"/>
        <v>0</v>
      </c>
      <c r="H78" s="284">
        <f t="shared" si="14"/>
        <v>0</v>
      </c>
      <c r="I78" s="285"/>
    </row>
    <row r="79" spans="1:9" s="287" customFormat="1" ht="12" hidden="1" customHeight="1" x14ac:dyDescent="0.25">
      <c r="A79" s="291" t="s">
        <v>146</v>
      </c>
      <c r="B79" s="283" t="s">
        <v>147</v>
      </c>
      <c r="C79" s="284"/>
      <c r="D79" s="284"/>
      <c r="E79" s="284"/>
      <c r="F79" s="284">
        <f t="shared" si="14"/>
        <v>0</v>
      </c>
      <c r="G79" s="284">
        <f t="shared" si="14"/>
        <v>0</v>
      </c>
      <c r="H79" s="284">
        <f t="shared" si="14"/>
        <v>0</v>
      </c>
      <c r="I79" s="285"/>
    </row>
    <row r="80" spans="1:9" s="287" customFormat="1" ht="12" customHeight="1" x14ac:dyDescent="0.35">
      <c r="A80" s="512" t="s">
        <v>148</v>
      </c>
      <c r="B80" s="289" t="s">
        <v>628</v>
      </c>
      <c r="C80" s="280">
        <f>SUM(C81:C84)</f>
        <v>0</v>
      </c>
      <c r="D80" s="280"/>
      <c r="E80" s="280">
        <f>SUM(E81:E84)</f>
        <v>0</v>
      </c>
      <c r="F80" s="280">
        <f>SUM(F81:F84)</f>
        <v>0</v>
      </c>
      <c r="G80" s="280">
        <f>SUM(G81:G84)</f>
        <v>0</v>
      </c>
      <c r="H80" s="280">
        <f>SUM(H81:H84)</f>
        <v>0</v>
      </c>
      <c r="I80" s="281"/>
    </row>
    <row r="81" spans="1:9" s="287" customFormat="1" ht="12" hidden="1" customHeight="1" x14ac:dyDescent="0.25">
      <c r="A81" s="291" t="s">
        <v>150</v>
      </c>
      <c r="B81" s="283" t="s">
        <v>151</v>
      </c>
      <c r="C81" s="284"/>
      <c r="D81" s="284"/>
      <c r="E81" s="284"/>
      <c r="F81" s="284">
        <f t="shared" ref="F81:H84" si="15">+C81+D81+E81</f>
        <v>0</v>
      </c>
      <c r="G81" s="284">
        <f t="shared" si="15"/>
        <v>0</v>
      </c>
      <c r="H81" s="284">
        <f t="shared" si="15"/>
        <v>0</v>
      </c>
      <c r="I81" s="285"/>
    </row>
    <row r="82" spans="1:9" s="287" customFormat="1" ht="12" hidden="1" customHeight="1" x14ac:dyDescent="0.35">
      <c r="A82" s="512" t="s">
        <v>152</v>
      </c>
      <c r="B82" s="283" t="s">
        <v>153</v>
      </c>
      <c r="C82" s="284"/>
      <c r="D82" s="284"/>
      <c r="E82" s="284"/>
      <c r="F82" s="284">
        <f t="shared" si="15"/>
        <v>0</v>
      </c>
      <c r="G82" s="284">
        <f t="shared" si="15"/>
        <v>0</v>
      </c>
      <c r="H82" s="284">
        <f t="shared" si="15"/>
        <v>0</v>
      </c>
      <c r="I82" s="285"/>
    </row>
    <row r="83" spans="1:9" s="286" customFormat="1" ht="12" hidden="1" customHeight="1" x14ac:dyDescent="0.25">
      <c r="A83" s="291" t="s">
        <v>154</v>
      </c>
      <c r="B83" s="283" t="s">
        <v>155</v>
      </c>
      <c r="C83" s="284"/>
      <c r="D83" s="284"/>
      <c r="E83" s="284"/>
      <c r="F83" s="284">
        <f t="shared" si="15"/>
        <v>0</v>
      </c>
      <c r="G83" s="284">
        <f t="shared" si="15"/>
        <v>0</v>
      </c>
      <c r="H83" s="284">
        <f t="shared" si="15"/>
        <v>0</v>
      </c>
      <c r="I83" s="285"/>
    </row>
    <row r="84" spans="1:9" s="286" customFormat="1" ht="12" hidden="1" customHeight="1" x14ac:dyDescent="0.35">
      <c r="A84" s="512" t="s">
        <v>156</v>
      </c>
      <c r="B84" s="283" t="s">
        <v>157</v>
      </c>
      <c r="C84" s="284"/>
      <c r="D84" s="284"/>
      <c r="E84" s="284"/>
      <c r="F84" s="284">
        <f t="shared" si="15"/>
        <v>0</v>
      </c>
      <c r="G84" s="284">
        <f t="shared" si="15"/>
        <v>0</v>
      </c>
      <c r="H84" s="284">
        <f t="shared" si="15"/>
        <v>0</v>
      </c>
      <c r="I84" s="285"/>
    </row>
    <row r="85" spans="1:9" s="286" customFormat="1" ht="12" customHeight="1" x14ac:dyDescent="0.25">
      <c r="A85" s="291" t="s">
        <v>158</v>
      </c>
      <c r="B85" s="289" t="s">
        <v>159</v>
      </c>
      <c r="C85" s="290"/>
      <c r="D85" s="290"/>
      <c r="E85" s="290"/>
      <c r="F85" s="290"/>
      <c r="G85" s="290"/>
      <c r="H85" s="290"/>
      <c r="I85" s="294"/>
    </row>
    <row r="86" spans="1:9" s="286" customFormat="1" ht="12" customHeight="1" x14ac:dyDescent="0.35">
      <c r="A86" s="512" t="s">
        <v>160</v>
      </c>
      <c r="B86" s="295" t="s">
        <v>629</v>
      </c>
      <c r="C86" s="280">
        <f>+C64+C68+C73+C76+C80+C85</f>
        <v>114996472</v>
      </c>
      <c r="D86" s="280"/>
      <c r="E86" s="280">
        <f>+E64+E68+E73+E76+E80+E85</f>
        <v>0</v>
      </c>
      <c r="F86" s="280">
        <f>+F64+F68+F73+F76+F80+F85</f>
        <v>114996472</v>
      </c>
      <c r="G86" s="280">
        <f>+G64+G68+G73+G76+G80+G85</f>
        <v>0</v>
      </c>
      <c r="H86" s="280">
        <f>+H64+H68+H73+H76+H80+H85</f>
        <v>500000</v>
      </c>
      <c r="I86" s="281" t="e">
        <f>+H86/G86</f>
        <v>#DIV/0!</v>
      </c>
    </row>
    <row r="87" spans="1:9" s="287" customFormat="1" ht="12" customHeight="1" x14ac:dyDescent="0.25">
      <c r="A87" s="291" t="s">
        <v>162</v>
      </c>
      <c r="B87" s="295" t="s">
        <v>630</v>
      </c>
      <c r="C87" s="280">
        <f>+C63+C86</f>
        <v>118996472</v>
      </c>
      <c r="D87" s="280"/>
      <c r="E87" s="280">
        <f>+E63+E86</f>
        <v>0</v>
      </c>
      <c r="F87" s="280">
        <f>+F63+F86</f>
        <v>118996472</v>
      </c>
      <c r="G87" s="280">
        <f>+G63+G86</f>
        <v>0</v>
      </c>
      <c r="H87" s="280">
        <f>+H63+H86</f>
        <v>500000</v>
      </c>
      <c r="I87" s="281" t="e">
        <f>+H87/G87</f>
        <v>#DIV/0!</v>
      </c>
    </row>
    <row r="88" spans="1:9" s="287" customFormat="1" ht="12" customHeight="1" x14ac:dyDescent="0.25">
      <c r="A88" s="613"/>
      <c r="B88" s="614"/>
      <c r="C88" s="517"/>
      <c r="D88" s="517"/>
      <c r="E88" s="517"/>
      <c r="F88" s="517"/>
      <c r="G88" s="517"/>
      <c r="H88" s="517"/>
      <c r="I88" s="615"/>
    </row>
    <row r="89" spans="1:9" s="278" customFormat="1" ht="8.25" customHeight="1" x14ac:dyDescent="0.25">
      <c r="A89" s="273"/>
      <c r="B89" s="273"/>
      <c r="C89" s="301"/>
      <c r="D89" s="301"/>
      <c r="E89" s="301"/>
      <c r="F89" s="301"/>
      <c r="G89" s="301"/>
      <c r="H89" s="301"/>
      <c r="I89" s="301" t="s">
        <v>565</v>
      </c>
    </row>
    <row r="90" spans="1:9" ht="12" customHeight="1" x14ac:dyDescent="0.35">
      <c r="A90" s="657" t="s">
        <v>356</v>
      </c>
      <c r="B90" s="657" t="s">
        <v>357</v>
      </c>
      <c r="C90" s="647" t="s">
        <v>843</v>
      </c>
      <c r="D90" s="647"/>
      <c r="E90" s="647"/>
      <c r="F90" s="650" t="s">
        <v>556</v>
      </c>
      <c r="G90" s="647" t="s">
        <v>557</v>
      </c>
      <c r="H90" s="647" t="s">
        <v>558</v>
      </c>
      <c r="I90" s="664" t="s">
        <v>559</v>
      </c>
    </row>
    <row r="91" spans="1:9" ht="25.5" customHeight="1" x14ac:dyDescent="0.35">
      <c r="A91" s="657"/>
      <c r="B91" s="657"/>
      <c r="C91" s="275" t="s">
        <v>241</v>
      </c>
      <c r="D91" s="275" t="s">
        <v>242</v>
      </c>
      <c r="E91" s="275" t="s">
        <v>243</v>
      </c>
      <c r="F91" s="650"/>
      <c r="G91" s="647"/>
      <c r="H91" s="647"/>
      <c r="I91" s="647"/>
    </row>
    <row r="92" spans="1:9" ht="12" customHeight="1" x14ac:dyDescent="0.35">
      <c r="A92" s="513">
        <v>1</v>
      </c>
      <c r="B92" s="513">
        <v>2</v>
      </c>
      <c r="C92" s="513">
        <v>3</v>
      </c>
      <c r="D92" s="513">
        <v>4</v>
      </c>
      <c r="E92" s="513">
        <v>5</v>
      </c>
      <c r="F92" s="513">
        <v>3</v>
      </c>
      <c r="G92" s="513">
        <v>4</v>
      </c>
      <c r="H92" s="513">
        <v>5</v>
      </c>
      <c r="I92" s="513">
        <v>6</v>
      </c>
    </row>
    <row r="93" spans="1:9" ht="12" customHeight="1" x14ac:dyDescent="0.35">
      <c r="A93" s="657" t="s">
        <v>246</v>
      </c>
      <c r="B93" s="657"/>
      <c r="C93" s="657"/>
      <c r="D93" s="657"/>
      <c r="E93" s="657"/>
      <c r="F93" s="657"/>
      <c r="G93" s="657"/>
      <c r="H93" s="657"/>
      <c r="I93" s="657"/>
    </row>
    <row r="94" spans="1:9" ht="12" customHeight="1" x14ac:dyDescent="0.35">
      <c r="A94" s="512" t="s">
        <v>4</v>
      </c>
      <c r="B94" s="302" t="s">
        <v>607</v>
      </c>
      <c r="C94" s="280">
        <f>SUM(C95:C99)</f>
        <v>117211072</v>
      </c>
      <c r="D94" s="280"/>
      <c r="E94" s="280">
        <f>SUM(E95:E99)</f>
        <v>0</v>
      </c>
      <c r="F94" s="280">
        <f>SUM(F95:F99)</f>
        <v>117211072</v>
      </c>
      <c r="G94" s="280">
        <f>SUM(G95:G99)</f>
        <v>0</v>
      </c>
      <c r="H94" s="280">
        <f>SUM(H95:H99)</f>
        <v>0</v>
      </c>
      <c r="I94" s="281" t="e">
        <f>+H94/G94</f>
        <v>#DIV/0!</v>
      </c>
    </row>
    <row r="95" spans="1:9" ht="12" customHeight="1" x14ac:dyDescent="0.35">
      <c r="A95" s="282" t="s">
        <v>6</v>
      </c>
      <c r="B95" s="303" t="s">
        <v>168</v>
      </c>
      <c r="C95" s="284">
        <v>89293996</v>
      </c>
      <c r="D95" s="284"/>
      <c r="E95" s="284"/>
      <c r="F95" s="284">
        <f>+C95+D95+E95</f>
        <v>89293996</v>
      </c>
      <c r="G95" s="284"/>
      <c r="H95" s="284"/>
      <c r="I95" s="285" t="e">
        <f>+H95/G95</f>
        <v>#DIV/0!</v>
      </c>
    </row>
    <row r="96" spans="1:9" x14ac:dyDescent="0.35">
      <c r="A96" s="282" t="s">
        <v>8</v>
      </c>
      <c r="B96" s="303" t="s">
        <v>169</v>
      </c>
      <c r="C96" s="284">
        <v>14382876</v>
      </c>
      <c r="D96" s="284"/>
      <c r="E96" s="284"/>
      <c r="F96" s="284">
        <f t="shared" ref="F96:F97" si="16">+C96+D96+E96</f>
        <v>14382876</v>
      </c>
      <c r="G96" s="284"/>
      <c r="H96" s="284"/>
      <c r="I96" s="285" t="e">
        <f>+H96/G96</f>
        <v>#DIV/0!</v>
      </c>
    </row>
    <row r="97" spans="1:9" ht="12" customHeight="1" x14ac:dyDescent="0.35">
      <c r="A97" s="282" t="s">
        <v>10</v>
      </c>
      <c r="B97" s="303" t="s">
        <v>170</v>
      </c>
      <c r="C97" s="284">
        <v>13534200</v>
      </c>
      <c r="D97" s="284"/>
      <c r="E97" s="284"/>
      <c r="F97" s="284">
        <f t="shared" si="16"/>
        <v>13534200</v>
      </c>
      <c r="G97" s="284"/>
      <c r="H97" s="284"/>
      <c r="I97" s="285" t="e">
        <f>+H97/G97</f>
        <v>#DIV/0!</v>
      </c>
    </row>
    <row r="98" spans="1:9" ht="12" customHeight="1" x14ac:dyDescent="0.35">
      <c r="A98" s="282" t="s">
        <v>12</v>
      </c>
      <c r="B98" s="303" t="s">
        <v>171</v>
      </c>
      <c r="C98" s="284"/>
      <c r="D98" s="284"/>
      <c r="E98" s="284"/>
      <c r="F98" s="284"/>
      <c r="G98" s="284"/>
      <c r="H98" s="284"/>
      <c r="I98" s="285"/>
    </row>
    <row r="99" spans="1:9" ht="12" customHeight="1" x14ac:dyDescent="0.35">
      <c r="A99" s="282" t="s">
        <v>172</v>
      </c>
      <c r="B99" s="303" t="s">
        <v>173</v>
      </c>
      <c r="C99" s="284"/>
      <c r="D99" s="284"/>
      <c r="E99" s="284"/>
      <c r="F99" s="284">
        <v>0</v>
      </c>
      <c r="G99" s="284"/>
      <c r="H99" s="284"/>
      <c r="I99" s="343" t="e">
        <f>+H99/G99</f>
        <v>#DIV/0!</v>
      </c>
    </row>
    <row r="100" spans="1:9" ht="12" customHeight="1" x14ac:dyDescent="0.35">
      <c r="A100" s="282" t="s">
        <v>16</v>
      </c>
      <c r="B100" s="303" t="s">
        <v>605</v>
      </c>
      <c r="C100" s="284"/>
      <c r="D100" s="284"/>
      <c r="E100" s="284"/>
      <c r="F100" s="284">
        <f t="shared" ref="F100:I109" si="17">+C100+D100+E100</f>
        <v>0</v>
      </c>
      <c r="G100" s="284">
        <f t="shared" si="17"/>
        <v>0</v>
      </c>
      <c r="H100" s="284">
        <f t="shared" si="17"/>
        <v>0</v>
      </c>
      <c r="I100" s="284">
        <f t="shared" si="17"/>
        <v>0</v>
      </c>
    </row>
    <row r="101" spans="1:9" ht="12" hidden="1" customHeight="1" x14ac:dyDescent="0.35">
      <c r="A101" s="282" t="s">
        <v>175</v>
      </c>
      <c r="B101" s="304" t="s">
        <v>176</v>
      </c>
      <c r="C101" s="284"/>
      <c r="D101" s="284"/>
      <c r="E101" s="284"/>
      <c r="F101" s="284">
        <f t="shared" si="17"/>
        <v>0</v>
      </c>
      <c r="G101" s="284">
        <f t="shared" si="17"/>
        <v>0</v>
      </c>
      <c r="H101" s="284">
        <f t="shared" si="17"/>
        <v>0</v>
      </c>
      <c r="I101" s="284">
        <f t="shared" si="17"/>
        <v>0</v>
      </c>
    </row>
    <row r="102" spans="1:9" ht="12" hidden="1" customHeight="1" x14ac:dyDescent="0.35">
      <c r="A102" s="282" t="s">
        <v>177</v>
      </c>
      <c r="B102" s="303" t="s">
        <v>178</v>
      </c>
      <c r="C102" s="284"/>
      <c r="D102" s="284"/>
      <c r="E102" s="284"/>
      <c r="F102" s="284">
        <f t="shared" si="17"/>
        <v>0</v>
      </c>
      <c r="G102" s="284">
        <f t="shared" si="17"/>
        <v>0</v>
      </c>
      <c r="H102" s="284">
        <f t="shared" si="17"/>
        <v>0</v>
      </c>
      <c r="I102" s="284">
        <f t="shared" si="17"/>
        <v>0</v>
      </c>
    </row>
    <row r="103" spans="1:9" ht="12" hidden="1" customHeight="1" x14ac:dyDescent="0.35">
      <c r="A103" s="282" t="s">
        <v>179</v>
      </c>
      <c r="B103" s="303" t="s">
        <v>180</v>
      </c>
      <c r="C103" s="284"/>
      <c r="D103" s="284"/>
      <c r="E103" s="284"/>
      <c r="F103" s="284">
        <f t="shared" si="17"/>
        <v>0</v>
      </c>
      <c r="G103" s="284">
        <f t="shared" si="17"/>
        <v>0</v>
      </c>
      <c r="H103" s="284">
        <f t="shared" si="17"/>
        <v>0</v>
      </c>
      <c r="I103" s="284">
        <f t="shared" si="17"/>
        <v>0</v>
      </c>
    </row>
    <row r="104" spans="1:9" ht="12" hidden="1" customHeight="1" x14ac:dyDescent="0.35">
      <c r="A104" s="282" t="s">
        <v>181</v>
      </c>
      <c r="B104" s="304" t="s">
        <v>182</v>
      </c>
      <c r="C104" s="284"/>
      <c r="D104" s="284"/>
      <c r="E104" s="284"/>
      <c r="F104" s="284">
        <f t="shared" si="17"/>
        <v>0</v>
      </c>
      <c r="G104" s="284">
        <f t="shared" si="17"/>
        <v>0</v>
      </c>
      <c r="H104" s="284">
        <f t="shared" si="17"/>
        <v>0</v>
      </c>
      <c r="I104" s="284">
        <f t="shared" si="17"/>
        <v>0</v>
      </c>
    </row>
    <row r="105" spans="1:9" ht="12" hidden="1" customHeight="1" x14ac:dyDescent="0.35">
      <c r="A105" s="282" t="s">
        <v>183</v>
      </c>
      <c r="B105" s="304" t="s">
        <v>184</v>
      </c>
      <c r="C105" s="284"/>
      <c r="D105" s="284"/>
      <c r="E105" s="284"/>
      <c r="F105" s="284">
        <f t="shared" si="17"/>
        <v>0</v>
      </c>
      <c r="G105" s="284">
        <f t="shared" si="17"/>
        <v>0</v>
      </c>
      <c r="H105" s="284">
        <f t="shared" si="17"/>
        <v>0</v>
      </c>
      <c r="I105" s="284">
        <f t="shared" si="17"/>
        <v>0</v>
      </c>
    </row>
    <row r="106" spans="1:9" ht="12" hidden="1" customHeight="1" x14ac:dyDescent="0.35">
      <c r="A106" s="282" t="s">
        <v>185</v>
      </c>
      <c r="B106" s="303" t="s">
        <v>186</v>
      </c>
      <c r="C106" s="284"/>
      <c r="D106" s="284"/>
      <c r="E106" s="284"/>
      <c r="F106" s="284">
        <f t="shared" si="17"/>
        <v>0</v>
      </c>
      <c r="G106" s="284">
        <f t="shared" si="17"/>
        <v>0</v>
      </c>
      <c r="H106" s="284">
        <f t="shared" si="17"/>
        <v>0</v>
      </c>
      <c r="I106" s="284">
        <f t="shared" si="17"/>
        <v>0</v>
      </c>
    </row>
    <row r="107" spans="1:9" ht="12" hidden="1" customHeight="1" x14ac:dyDescent="0.35">
      <c r="A107" s="282" t="s">
        <v>187</v>
      </c>
      <c r="B107" s="303" t="s">
        <v>188</v>
      </c>
      <c r="C107" s="284"/>
      <c r="D107" s="284"/>
      <c r="E107" s="284"/>
      <c r="F107" s="284">
        <f t="shared" si="17"/>
        <v>0</v>
      </c>
      <c r="G107" s="284">
        <f t="shared" si="17"/>
        <v>0</v>
      </c>
      <c r="H107" s="284">
        <f t="shared" si="17"/>
        <v>0</v>
      </c>
      <c r="I107" s="284">
        <f t="shared" si="17"/>
        <v>0</v>
      </c>
    </row>
    <row r="108" spans="1:9" ht="12" hidden="1" customHeight="1" x14ac:dyDescent="0.35">
      <c r="A108" s="282" t="s">
        <v>189</v>
      </c>
      <c r="B108" s="303" t="s">
        <v>190</v>
      </c>
      <c r="C108" s="284"/>
      <c r="D108" s="284"/>
      <c r="E108" s="284"/>
      <c r="F108" s="284">
        <f t="shared" si="17"/>
        <v>0</v>
      </c>
      <c r="G108" s="284">
        <f t="shared" si="17"/>
        <v>0</v>
      </c>
      <c r="H108" s="284">
        <f t="shared" si="17"/>
        <v>0</v>
      </c>
      <c r="I108" s="284">
        <f t="shared" si="17"/>
        <v>0</v>
      </c>
    </row>
    <row r="109" spans="1:9" ht="12" hidden="1" customHeight="1" x14ac:dyDescent="0.35">
      <c r="A109" s="282" t="s">
        <v>191</v>
      </c>
      <c r="B109" s="303" t="s">
        <v>192</v>
      </c>
      <c r="C109" s="284"/>
      <c r="D109" s="284"/>
      <c r="E109" s="284"/>
      <c r="F109" s="284">
        <f t="shared" si="17"/>
        <v>0</v>
      </c>
      <c r="G109" s="284"/>
      <c r="H109" s="284"/>
      <c r="I109" s="284"/>
    </row>
    <row r="110" spans="1:9" ht="12" customHeight="1" x14ac:dyDescent="0.35">
      <c r="A110" s="512" t="s">
        <v>18</v>
      </c>
      <c r="B110" s="302" t="s">
        <v>608</v>
      </c>
      <c r="C110" s="280">
        <f>+C111+C113+C115</f>
        <v>1785400</v>
      </c>
      <c r="D110" s="280">
        <f t="shared" ref="D110:F110" si="18">+D111+D113+D115</f>
        <v>0</v>
      </c>
      <c r="E110" s="280">
        <f t="shared" si="18"/>
        <v>0</v>
      </c>
      <c r="F110" s="280">
        <f t="shared" si="18"/>
        <v>1785400</v>
      </c>
      <c r="G110" s="280">
        <f>+G111+G113+G115</f>
        <v>0</v>
      </c>
      <c r="H110" s="280">
        <f>+H111+H113+H115</f>
        <v>0</v>
      </c>
      <c r="I110" s="281" t="e">
        <f>+H110/G110</f>
        <v>#DIV/0!</v>
      </c>
    </row>
    <row r="111" spans="1:9" ht="12" customHeight="1" x14ac:dyDescent="0.35">
      <c r="A111" s="282" t="s">
        <v>20</v>
      </c>
      <c r="B111" s="303" t="s">
        <v>194</v>
      </c>
      <c r="C111" s="284">
        <v>1785400</v>
      </c>
      <c r="D111" s="284"/>
      <c r="E111" s="284"/>
      <c r="F111" s="284">
        <f>+C111+D111+E111</f>
        <v>1785400</v>
      </c>
      <c r="G111" s="284"/>
      <c r="H111" s="284"/>
      <c r="I111" s="285" t="e">
        <f>+H111/G111</f>
        <v>#DIV/0!</v>
      </c>
    </row>
    <row r="112" spans="1:9" ht="12" hidden="1" customHeight="1" x14ac:dyDescent="0.35">
      <c r="A112" s="282" t="s">
        <v>22</v>
      </c>
      <c r="B112" s="303" t="s">
        <v>195</v>
      </c>
      <c r="C112" s="284"/>
      <c r="D112" s="284"/>
      <c r="E112" s="284"/>
      <c r="F112" s="284">
        <f t="shared" ref="F112:F114" si="19">+C112+D112+E112</f>
        <v>0</v>
      </c>
      <c r="G112" s="284"/>
      <c r="H112" s="284"/>
      <c r="I112" s="284"/>
    </row>
    <row r="113" spans="1:9" ht="12" customHeight="1" x14ac:dyDescent="0.35">
      <c r="A113" s="282" t="s">
        <v>22</v>
      </c>
      <c r="B113" s="303" t="s">
        <v>196</v>
      </c>
      <c r="C113" s="284"/>
      <c r="D113" s="284"/>
      <c r="E113" s="284"/>
      <c r="F113" s="284">
        <f t="shared" si="19"/>
        <v>0</v>
      </c>
      <c r="G113" s="284"/>
      <c r="H113" s="284"/>
      <c r="I113" s="285"/>
    </row>
    <row r="114" spans="1:9" ht="12" hidden="1" customHeight="1" x14ac:dyDescent="0.35">
      <c r="A114" s="282" t="s">
        <v>26</v>
      </c>
      <c r="B114" s="303" t="s">
        <v>197</v>
      </c>
      <c r="C114" s="284"/>
      <c r="D114" s="284"/>
      <c r="E114" s="284"/>
      <c r="F114" s="284">
        <f t="shared" si="19"/>
        <v>0</v>
      </c>
      <c r="G114" s="284"/>
      <c r="H114" s="284"/>
      <c r="I114" s="284"/>
    </row>
    <row r="115" spans="1:9" ht="12" customHeight="1" x14ac:dyDescent="0.35">
      <c r="A115" s="282" t="s">
        <v>24</v>
      </c>
      <c r="B115" s="283" t="s">
        <v>198</v>
      </c>
      <c r="C115" s="284"/>
      <c r="D115" s="284"/>
      <c r="E115" s="284"/>
      <c r="F115" s="284">
        <f t="shared" ref="F115:I123" si="20">+C115+D115+E115</f>
        <v>0</v>
      </c>
      <c r="G115" s="284"/>
      <c r="H115" s="284"/>
      <c r="I115" s="284"/>
    </row>
    <row r="116" spans="1:9" ht="12" hidden="1" customHeight="1" x14ac:dyDescent="0.35">
      <c r="A116" s="282" t="s">
        <v>30</v>
      </c>
      <c r="B116" s="283" t="s">
        <v>199</v>
      </c>
      <c r="C116" s="284"/>
      <c r="D116" s="284"/>
      <c r="E116" s="284"/>
      <c r="F116" s="284">
        <f t="shared" si="20"/>
        <v>0</v>
      </c>
      <c r="G116" s="284"/>
      <c r="H116" s="284"/>
      <c r="I116" s="284"/>
    </row>
    <row r="117" spans="1:9" ht="12" hidden="1" customHeight="1" x14ac:dyDescent="0.35">
      <c r="A117" s="282" t="s">
        <v>200</v>
      </c>
      <c r="B117" s="303" t="s">
        <v>201</v>
      </c>
      <c r="C117" s="284"/>
      <c r="D117" s="284"/>
      <c r="E117" s="284"/>
      <c r="F117" s="284">
        <f t="shared" si="20"/>
        <v>0</v>
      </c>
      <c r="G117" s="284">
        <f t="shared" si="20"/>
        <v>0</v>
      </c>
      <c r="H117" s="284">
        <f t="shared" si="20"/>
        <v>0</v>
      </c>
      <c r="I117" s="284">
        <f t="shared" si="20"/>
        <v>0</v>
      </c>
    </row>
    <row r="118" spans="1:9" ht="12" hidden="1" customHeight="1" x14ac:dyDescent="0.35">
      <c r="A118" s="282" t="s">
        <v>202</v>
      </c>
      <c r="B118" s="303" t="s">
        <v>180</v>
      </c>
      <c r="C118" s="284"/>
      <c r="D118" s="284"/>
      <c r="E118" s="284"/>
      <c r="F118" s="284">
        <f t="shared" si="20"/>
        <v>0</v>
      </c>
      <c r="G118" s="284">
        <f t="shared" si="20"/>
        <v>0</v>
      </c>
      <c r="H118" s="284">
        <f t="shared" si="20"/>
        <v>0</v>
      </c>
      <c r="I118" s="284">
        <f t="shared" si="20"/>
        <v>0</v>
      </c>
    </row>
    <row r="119" spans="1:9" ht="12" hidden="1" customHeight="1" x14ac:dyDescent="0.35">
      <c r="A119" s="282" t="s">
        <v>203</v>
      </c>
      <c r="B119" s="303" t="s">
        <v>204</v>
      </c>
      <c r="C119" s="284"/>
      <c r="D119" s="284"/>
      <c r="E119" s="284"/>
      <c r="F119" s="284">
        <f t="shared" si="20"/>
        <v>0</v>
      </c>
      <c r="G119" s="284">
        <f t="shared" si="20"/>
        <v>0</v>
      </c>
      <c r="H119" s="284">
        <f t="shared" si="20"/>
        <v>0</v>
      </c>
      <c r="I119" s="284">
        <f t="shared" si="20"/>
        <v>0</v>
      </c>
    </row>
    <row r="120" spans="1:9" ht="12" hidden="1" customHeight="1" x14ac:dyDescent="0.35">
      <c r="A120" s="282" t="s">
        <v>205</v>
      </c>
      <c r="B120" s="303" t="s">
        <v>206</v>
      </c>
      <c r="C120" s="284"/>
      <c r="D120" s="284"/>
      <c r="E120" s="284"/>
      <c r="F120" s="284">
        <f t="shared" si="20"/>
        <v>0</v>
      </c>
      <c r="G120" s="284">
        <f t="shared" si="20"/>
        <v>0</v>
      </c>
      <c r="H120" s="284">
        <f t="shared" si="20"/>
        <v>0</v>
      </c>
      <c r="I120" s="284">
        <f t="shared" si="20"/>
        <v>0</v>
      </c>
    </row>
    <row r="121" spans="1:9" ht="12" hidden="1" customHeight="1" x14ac:dyDescent="0.35">
      <c r="A121" s="282" t="s">
        <v>207</v>
      </c>
      <c r="B121" s="303" t="s">
        <v>186</v>
      </c>
      <c r="C121" s="284"/>
      <c r="D121" s="284"/>
      <c r="E121" s="284"/>
      <c r="F121" s="284">
        <f t="shared" si="20"/>
        <v>0</v>
      </c>
      <c r="G121" s="284">
        <f t="shared" si="20"/>
        <v>0</v>
      </c>
      <c r="H121" s="284">
        <f t="shared" si="20"/>
        <v>0</v>
      </c>
      <c r="I121" s="284">
        <f t="shared" si="20"/>
        <v>0</v>
      </c>
    </row>
    <row r="122" spans="1:9" s="286" customFormat="1" ht="12" hidden="1" customHeight="1" x14ac:dyDescent="0.35">
      <c r="A122" s="282" t="s">
        <v>208</v>
      </c>
      <c r="B122" s="303" t="s">
        <v>209</v>
      </c>
      <c r="C122" s="284"/>
      <c r="D122" s="284"/>
      <c r="E122" s="284"/>
      <c r="F122" s="284">
        <f t="shared" si="20"/>
        <v>0</v>
      </c>
      <c r="G122" s="284">
        <f t="shared" si="20"/>
        <v>0</v>
      </c>
      <c r="H122" s="284">
        <f t="shared" si="20"/>
        <v>0</v>
      </c>
      <c r="I122" s="284">
        <f t="shared" si="20"/>
        <v>0</v>
      </c>
    </row>
    <row r="123" spans="1:9" ht="12" hidden="1" customHeight="1" x14ac:dyDescent="0.35">
      <c r="A123" s="282" t="s">
        <v>210</v>
      </c>
      <c r="B123" s="303" t="s">
        <v>211</v>
      </c>
      <c r="C123" s="284"/>
      <c r="D123" s="284"/>
      <c r="E123" s="284"/>
      <c r="F123" s="284">
        <f t="shared" si="20"/>
        <v>0</v>
      </c>
      <c r="G123" s="284"/>
      <c r="H123" s="284"/>
      <c r="I123" s="284"/>
    </row>
    <row r="124" spans="1:9" ht="12" hidden="1" customHeight="1" x14ac:dyDescent="0.35">
      <c r="A124" s="512" t="s">
        <v>32</v>
      </c>
      <c r="B124" s="279" t="s">
        <v>212</v>
      </c>
      <c r="C124" s="280">
        <f>+C125+C126</f>
        <v>0</v>
      </c>
      <c r="D124" s="280"/>
      <c r="E124" s="280">
        <f>+E125+E126</f>
        <v>0</v>
      </c>
      <c r="F124" s="280">
        <f>+F125+F126</f>
        <v>0</v>
      </c>
      <c r="G124" s="280">
        <f>+G125+G126</f>
        <v>0</v>
      </c>
      <c r="H124" s="280">
        <f>+H125+H126</f>
        <v>0</v>
      </c>
      <c r="I124" s="280">
        <f>+I125+I126</f>
        <v>0</v>
      </c>
    </row>
    <row r="125" spans="1:9" ht="12" hidden="1" customHeight="1" x14ac:dyDescent="0.35">
      <c r="A125" s="282" t="s">
        <v>34</v>
      </c>
      <c r="B125" s="303" t="s">
        <v>213</v>
      </c>
      <c r="C125" s="284"/>
      <c r="D125" s="284"/>
      <c r="E125" s="284"/>
      <c r="F125" s="284">
        <f t="shared" ref="F125:I126" si="21">+C125+D125+E125</f>
        <v>0</v>
      </c>
      <c r="G125" s="284">
        <f t="shared" si="21"/>
        <v>0</v>
      </c>
      <c r="H125" s="284">
        <f t="shared" si="21"/>
        <v>0</v>
      </c>
      <c r="I125" s="284">
        <f t="shared" si="21"/>
        <v>0</v>
      </c>
    </row>
    <row r="126" spans="1:9" ht="12" hidden="1" customHeight="1" x14ac:dyDescent="0.35">
      <c r="A126" s="282" t="s">
        <v>36</v>
      </c>
      <c r="B126" s="303" t="s">
        <v>214</v>
      </c>
      <c r="C126" s="284"/>
      <c r="D126" s="284"/>
      <c r="E126" s="284"/>
      <c r="F126" s="284">
        <f t="shared" si="21"/>
        <v>0</v>
      </c>
      <c r="G126" s="284">
        <f t="shared" si="21"/>
        <v>0</v>
      </c>
      <c r="H126" s="284">
        <f t="shared" si="21"/>
        <v>0</v>
      </c>
      <c r="I126" s="284">
        <f t="shared" si="21"/>
        <v>0</v>
      </c>
    </row>
    <row r="127" spans="1:9" ht="12" customHeight="1" x14ac:dyDescent="0.35">
      <c r="A127" s="512" t="s">
        <v>32</v>
      </c>
      <c r="B127" s="279" t="s">
        <v>609</v>
      </c>
      <c r="C127" s="280">
        <f>+C94+C110+C124</f>
        <v>118996472</v>
      </c>
      <c r="D127" s="280"/>
      <c r="E127" s="280">
        <f>+E94+E110+E124</f>
        <v>0</v>
      </c>
      <c r="F127" s="280">
        <f>+F94+F110+F124</f>
        <v>118996472</v>
      </c>
      <c r="G127" s="280">
        <f>+G94+G110+G124</f>
        <v>0</v>
      </c>
      <c r="H127" s="280">
        <f>+H94+H110+H124</f>
        <v>0</v>
      </c>
      <c r="I127" s="281" t="e">
        <f>+H127/G127</f>
        <v>#DIV/0!</v>
      </c>
    </row>
    <row r="128" spans="1:9" ht="12" customHeight="1" x14ac:dyDescent="0.35">
      <c r="A128" s="512" t="s">
        <v>215</v>
      </c>
      <c r="B128" s="279" t="s">
        <v>606</v>
      </c>
      <c r="C128" s="280">
        <f>+C129+C130+C131</f>
        <v>0</v>
      </c>
      <c r="D128" s="280"/>
      <c r="E128" s="280">
        <f>+E129+E130+E131</f>
        <v>0</v>
      </c>
      <c r="F128" s="280">
        <f>+F129+F130+F131</f>
        <v>0</v>
      </c>
      <c r="G128" s="280">
        <f>+G129+G130+G131</f>
        <v>0</v>
      </c>
      <c r="H128" s="280">
        <f>+H129+H130+H131</f>
        <v>0</v>
      </c>
      <c r="I128" s="280">
        <f>+I129+I130+I131</f>
        <v>0</v>
      </c>
    </row>
    <row r="129" spans="1:12" s="286" customFormat="1" ht="12" hidden="1" customHeight="1" x14ac:dyDescent="0.35">
      <c r="A129" s="282" t="s">
        <v>62</v>
      </c>
      <c r="B129" s="303" t="s">
        <v>365</v>
      </c>
      <c r="C129" s="284"/>
      <c r="D129" s="284"/>
      <c r="E129" s="284"/>
      <c r="F129" s="284">
        <f t="shared" ref="F129:I131" si="22">+C129+D129+E129</f>
        <v>0</v>
      </c>
      <c r="G129" s="284">
        <f t="shared" si="22"/>
        <v>0</v>
      </c>
      <c r="H129" s="284">
        <f t="shared" si="22"/>
        <v>0</v>
      </c>
      <c r="I129" s="284">
        <f t="shared" si="22"/>
        <v>0</v>
      </c>
    </row>
    <row r="130" spans="1:12" ht="23.25" hidden="1" customHeight="1" x14ac:dyDescent="0.35">
      <c r="A130" s="282" t="s">
        <v>64</v>
      </c>
      <c r="B130" s="303" t="s">
        <v>366</v>
      </c>
      <c r="C130" s="284"/>
      <c r="D130" s="284"/>
      <c r="E130" s="284"/>
      <c r="F130" s="284">
        <f t="shared" si="22"/>
        <v>0</v>
      </c>
      <c r="G130" s="284">
        <f t="shared" si="22"/>
        <v>0</v>
      </c>
      <c r="H130" s="284">
        <f t="shared" si="22"/>
        <v>0</v>
      </c>
      <c r="I130" s="284">
        <f t="shared" si="22"/>
        <v>0</v>
      </c>
      <c r="L130" s="100"/>
    </row>
    <row r="131" spans="1:12" ht="21" hidden="1" customHeight="1" x14ac:dyDescent="0.35">
      <c r="A131" s="282" t="s">
        <v>66</v>
      </c>
      <c r="B131" s="303" t="s">
        <v>367</v>
      </c>
      <c r="C131" s="284"/>
      <c r="D131" s="284"/>
      <c r="E131" s="284"/>
      <c r="F131" s="284">
        <f t="shared" si="22"/>
        <v>0</v>
      </c>
      <c r="G131" s="284">
        <f t="shared" si="22"/>
        <v>0</v>
      </c>
      <c r="H131" s="284">
        <f t="shared" si="22"/>
        <v>0</v>
      </c>
      <c r="I131" s="284">
        <f t="shared" si="22"/>
        <v>0</v>
      </c>
    </row>
    <row r="132" spans="1:12" ht="12" customHeight="1" x14ac:dyDescent="0.35">
      <c r="A132" s="512" t="s">
        <v>60</v>
      </c>
      <c r="B132" s="279" t="s">
        <v>610</v>
      </c>
      <c r="C132" s="280">
        <f>+C133+C134+C135+C136</f>
        <v>0</v>
      </c>
      <c r="D132" s="280"/>
      <c r="E132" s="280">
        <f>+E133+E134+E135+E136</f>
        <v>0</v>
      </c>
      <c r="F132" s="280">
        <f>+F133+F134+F135+F136</f>
        <v>0</v>
      </c>
      <c r="G132" s="280">
        <f>+G133+G134+G135+G136</f>
        <v>0</v>
      </c>
      <c r="H132" s="280">
        <f>+H133+H134+H135+H136</f>
        <v>0</v>
      </c>
      <c r="I132" s="280">
        <f>+I133+I134+I135+I136</f>
        <v>0</v>
      </c>
    </row>
    <row r="133" spans="1:12" s="286" customFormat="1" ht="12" hidden="1" customHeight="1" x14ac:dyDescent="0.35">
      <c r="A133" s="282" t="s">
        <v>84</v>
      </c>
      <c r="B133" s="303" t="s">
        <v>222</v>
      </c>
      <c r="C133" s="284"/>
      <c r="D133" s="284"/>
      <c r="E133" s="284"/>
      <c r="F133" s="284">
        <f t="shared" ref="F133:I135" si="23">+C133+D133+E133</f>
        <v>0</v>
      </c>
      <c r="G133" s="284">
        <f t="shared" si="23"/>
        <v>0</v>
      </c>
      <c r="H133" s="284">
        <f t="shared" si="23"/>
        <v>0</v>
      </c>
      <c r="I133" s="284">
        <f t="shared" si="23"/>
        <v>0</v>
      </c>
    </row>
    <row r="134" spans="1:12" s="286" customFormat="1" ht="12" hidden="1" customHeight="1" x14ac:dyDescent="0.35">
      <c r="A134" s="282" t="s">
        <v>86</v>
      </c>
      <c r="B134" s="303" t="s">
        <v>223</v>
      </c>
      <c r="C134" s="284"/>
      <c r="D134" s="284"/>
      <c r="E134" s="284"/>
      <c r="F134" s="284">
        <f t="shared" si="23"/>
        <v>0</v>
      </c>
      <c r="G134" s="284">
        <f t="shared" si="23"/>
        <v>0</v>
      </c>
      <c r="H134" s="284">
        <f t="shared" si="23"/>
        <v>0</v>
      </c>
      <c r="I134" s="284">
        <f t="shared" si="23"/>
        <v>0</v>
      </c>
    </row>
    <row r="135" spans="1:12" s="286" customFormat="1" ht="12" hidden="1" customHeight="1" x14ac:dyDescent="0.35">
      <c r="A135" s="282" t="s">
        <v>88</v>
      </c>
      <c r="B135" s="303" t="s">
        <v>224</v>
      </c>
      <c r="C135" s="284"/>
      <c r="D135" s="284"/>
      <c r="E135" s="284"/>
      <c r="F135" s="284">
        <f t="shared" si="23"/>
        <v>0</v>
      </c>
      <c r="G135" s="284">
        <f t="shared" si="23"/>
        <v>0</v>
      </c>
      <c r="H135" s="284">
        <f t="shared" si="23"/>
        <v>0</v>
      </c>
      <c r="I135" s="284">
        <f t="shared" si="23"/>
        <v>0</v>
      </c>
    </row>
    <row r="136" spans="1:12" s="286" customFormat="1" ht="12" hidden="1" customHeight="1" x14ac:dyDescent="0.35">
      <c r="A136" s="282" t="s">
        <v>90</v>
      </c>
      <c r="B136" s="303" t="s">
        <v>225</v>
      </c>
      <c r="C136" s="284"/>
      <c r="D136" s="284"/>
      <c r="E136" s="284"/>
      <c r="F136" s="284">
        <f>+C136+D136+E136</f>
        <v>0</v>
      </c>
      <c r="G136" s="284">
        <f>+D136+E136+F136</f>
        <v>0</v>
      </c>
      <c r="H136" s="284">
        <f>+E136+F136+G136</f>
        <v>0</v>
      </c>
      <c r="I136" s="284">
        <f>+F136+G136+H136</f>
        <v>0</v>
      </c>
    </row>
    <row r="137" spans="1:12" s="286" customFormat="1" ht="12" customHeight="1" x14ac:dyDescent="0.35">
      <c r="A137" s="512" t="s">
        <v>82</v>
      </c>
      <c r="B137" s="279" t="s">
        <v>611</v>
      </c>
      <c r="C137" s="280">
        <f>+C138+C139+C140+C141</f>
        <v>0</v>
      </c>
      <c r="D137" s="280"/>
      <c r="E137" s="280">
        <f>+E138+E139+E140+E141</f>
        <v>0</v>
      </c>
      <c r="F137" s="280">
        <f>+F138+F139+F140+F141</f>
        <v>0</v>
      </c>
      <c r="G137" s="280">
        <f>+G138+G139+G140+G141</f>
        <v>0</v>
      </c>
      <c r="H137" s="280">
        <f>+H138+H139+H140+H141</f>
        <v>0</v>
      </c>
      <c r="I137" s="280">
        <f>+I138+I139+I140+I141</f>
        <v>0</v>
      </c>
    </row>
    <row r="138" spans="1:12" s="286" customFormat="1" ht="12" hidden="1" customHeight="1" x14ac:dyDescent="0.35">
      <c r="A138" s="282" t="s">
        <v>96</v>
      </c>
      <c r="B138" s="303" t="s">
        <v>228</v>
      </c>
      <c r="C138" s="284"/>
      <c r="D138" s="284"/>
      <c r="E138" s="284"/>
      <c r="F138" s="284">
        <f t="shared" ref="F138:I141" si="24">+C138+D138+E138</f>
        <v>0</v>
      </c>
      <c r="G138" s="284">
        <f t="shared" si="24"/>
        <v>0</v>
      </c>
      <c r="H138" s="284">
        <f t="shared" si="24"/>
        <v>0</v>
      </c>
      <c r="I138" s="284">
        <f t="shared" si="24"/>
        <v>0</v>
      </c>
    </row>
    <row r="139" spans="1:12" ht="12.75" hidden="1" customHeight="1" x14ac:dyDescent="0.35">
      <c r="A139" s="282" t="s">
        <v>98</v>
      </c>
      <c r="B139" s="303" t="s">
        <v>229</v>
      </c>
      <c r="C139" s="284"/>
      <c r="D139" s="284"/>
      <c r="E139" s="284"/>
      <c r="F139" s="284">
        <f t="shared" si="24"/>
        <v>0</v>
      </c>
      <c r="G139" s="284">
        <f t="shared" si="24"/>
        <v>0</v>
      </c>
      <c r="H139" s="284">
        <f t="shared" si="24"/>
        <v>0</v>
      </c>
      <c r="I139" s="284">
        <f t="shared" si="24"/>
        <v>0</v>
      </c>
    </row>
    <row r="140" spans="1:12" ht="12" hidden="1" customHeight="1" x14ac:dyDescent="0.35">
      <c r="A140" s="282" t="s">
        <v>100</v>
      </c>
      <c r="B140" s="303" t="s">
        <v>230</v>
      </c>
      <c r="C140" s="284"/>
      <c r="D140" s="284"/>
      <c r="E140" s="284"/>
      <c r="F140" s="284">
        <f t="shared" si="24"/>
        <v>0</v>
      </c>
      <c r="G140" s="284">
        <f t="shared" si="24"/>
        <v>0</v>
      </c>
      <c r="H140" s="284">
        <f t="shared" si="24"/>
        <v>0</v>
      </c>
      <c r="I140" s="284">
        <f t="shared" si="24"/>
        <v>0</v>
      </c>
    </row>
    <row r="141" spans="1:12" ht="15" hidden="1" customHeight="1" x14ac:dyDescent="0.35">
      <c r="A141" s="282" t="s">
        <v>102</v>
      </c>
      <c r="B141" s="303" t="s">
        <v>231</v>
      </c>
      <c r="C141" s="284"/>
      <c r="D141" s="284"/>
      <c r="E141" s="284"/>
      <c r="F141" s="284">
        <f t="shared" si="24"/>
        <v>0</v>
      </c>
      <c r="G141" s="284">
        <f t="shared" si="24"/>
        <v>0</v>
      </c>
      <c r="H141" s="284">
        <f t="shared" si="24"/>
        <v>0</v>
      </c>
      <c r="I141" s="284">
        <f t="shared" si="24"/>
        <v>0</v>
      </c>
    </row>
    <row r="142" spans="1:12" x14ac:dyDescent="0.35">
      <c r="A142" s="512" t="s">
        <v>226</v>
      </c>
      <c r="B142" s="279" t="s">
        <v>612</v>
      </c>
      <c r="C142" s="305">
        <f>+C143+C144+C145+C146</f>
        <v>0</v>
      </c>
      <c r="D142" s="305"/>
      <c r="E142" s="305">
        <f>+E143+E144+E145+E146</f>
        <v>0</v>
      </c>
      <c r="F142" s="305">
        <f>+F143+F144+F145+F146</f>
        <v>0</v>
      </c>
      <c r="G142" s="305">
        <f>+G143+G144+G145+G146</f>
        <v>0</v>
      </c>
      <c r="H142" s="305">
        <f>+H143+H144+H145+H146</f>
        <v>0</v>
      </c>
      <c r="I142" s="305">
        <f>+I143+I144+I145+I146</f>
        <v>0</v>
      </c>
    </row>
    <row r="143" spans="1:12" ht="15" hidden="1" customHeight="1" x14ac:dyDescent="0.35">
      <c r="A143" s="282" t="s">
        <v>106</v>
      </c>
      <c r="B143" s="303" t="s">
        <v>368</v>
      </c>
      <c r="C143" s="284"/>
      <c r="D143" s="284"/>
      <c r="E143" s="284"/>
      <c r="F143" s="284">
        <f t="shared" ref="F143:I146" si="25">+C143+D143+E143</f>
        <v>0</v>
      </c>
      <c r="G143" s="284">
        <f t="shared" si="25"/>
        <v>0</v>
      </c>
      <c r="H143" s="284">
        <f t="shared" si="25"/>
        <v>0</v>
      </c>
      <c r="I143" s="284">
        <f t="shared" si="25"/>
        <v>0</v>
      </c>
    </row>
    <row r="144" spans="1:12" ht="14.25" hidden="1" customHeight="1" x14ac:dyDescent="0.35">
      <c r="A144" s="282" t="s">
        <v>108</v>
      </c>
      <c r="B144" s="303" t="s">
        <v>369</v>
      </c>
      <c r="C144" s="284"/>
      <c r="D144" s="284"/>
      <c r="E144" s="284"/>
      <c r="F144" s="284">
        <f t="shared" si="25"/>
        <v>0</v>
      </c>
      <c r="G144" s="284">
        <f t="shared" si="25"/>
        <v>0</v>
      </c>
      <c r="H144" s="284">
        <f t="shared" si="25"/>
        <v>0</v>
      </c>
      <c r="I144" s="284">
        <f t="shared" si="25"/>
        <v>0</v>
      </c>
    </row>
    <row r="145" spans="1:9" hidden="1" x14ac:dyDescent="0.35">
      <c r="A145" s="282" t="s">
        <v>110</v>
      </c>
      <c r="B145" s="303" t="s">
        <v>370</v>
      </c>
      <c r="C145" s="284"/>
      <c r="D145" s="284"/>
      <c r="E145" s="284"/>
      <c r="F145" s="284">
        <f t="shared" si="25"/>
        <v>0</v>
      </c>
      <c r="G145" s="284">
        <f t="shared" si="25"/>
        <v>0</v>
      </c>
      <c r="H145" s="284">
        <f t="shared" si="25"/>
        <v>0</v>
      </c>
      <c r="I145" s="284">
        <f t="shared" si="25"/>
        <v>0</v>
      </c>
    </row>
    <row r="146" spans="1:9" hidden="1" x14ac:dyDescent="0.35">
      <c r="A146" s="282" t="s">
        <v>112</v>
      </c>
      <c r="B146" s="303" t="s">
        <v>371</v>
      </c>
      <c r="C146" s="284"/>
      <c r="D146" s="284"/>
      <c r="E146" s="284"/>
      <c r="F146" s="284">
        <f t="shared" si="25"/>
        <v>0</v>
      </c>
      <c r="G146" s="284">
        <f t="shared" si="25"/>
        <v>0</v>
      </c>
      <c r="H146" s="284">
        <f t="shared" si="25"/>
        <v>0</v>
      </c>
      <c r="I146" s="284">
        <f t="shared" si="25"/>
        <v>0</v>
      </c>
    </row>
    <row r="147" spans="1:9" x14ac:dyDescent="0.35">
      <c r="A147" s="512" t="s">
        <v>104</v>
      </c>
      <c r="B147" s="279" t="s">
        <v>613</v>
      </c>
      <c r="C147" s="306">
        <f>+C128+C132+C137+C142</f>
        <v>0</v>
      </c>
      <c r="D147" s="306"/>
      <c r="E147" s="306">
        <f>+E128+E132+E137+E142</f>
        <v>0</v>
      </c>
      <c r="F147" s="306">
        <f>+F128+F132+F137+F142</f>
        <v>0</v>
      </c>
      <c r="G147" s="306">
        <f>+G128+G132+G137+G142</f>
        <v>0</v>
      </c>
      <c r="H147" s="306">
        <f>+H128+H132+H137+H142</f>
        <v>0</v>
      </c>
      <c r="I147" s="306">
        <f>+I128+I132+I137+I142</f>
        <v>0</v>
      </c>
    </row>
    <row r="148" spans="1:9" x14ac:dyDescent="0.35">
      <c r="A148" s="513" t="s">
        <v>114</v>
      </c>
      <c r="B148" s="289" t="s">
        <v>614</v>
      </c>
      <c r="C148" s="306">
        <f>+C127+C147</f>
        <v>118996472</v>
      </c>
      <c r="D148" s="306"/>
      <c r="E148" s="306">
        <f>+E127+E147</f>
        <v>0</v>
      </c>
      <c r="F148" s="306">
        <f>+F127+F147</f>
        <v>118996472</v>
      </c>
      <c r="G148" s="306">
        <f>+G127+G147</f>
        <v>0</v>
      </c>
      <c r="H148" s="306">
        <f>+H127+H147</f>
        <v>0</v>
      </c>
      <c r="I148" s="281" t="e">
        <f>+H148/G148</f>
        <v>#DIV/0!</v>
      </c>
    </row>
    <row r="150" spans="1:9" s="49" customFormat="1" ht="15" hidden="1" customHeight="1" x14ac:dyDescent="0.35">
      <c r="A150" s="308" t="s">
        <v>531</v>
      </c>
      <c r="B150" s="309"/>
      <c r="C150" s="665">
        <v>26</v>
      </c>
      <c r="D150" s="666"/>
      <c r="E150" s="666"/>
      <c r="F150" s="667"/>
    </row>
    <row r="151" spans="1:9" s="49" customFormat="1" ht="14.25" hidden="1" customHeight="1" x14ac:dyDescent="0.35">
      <c r="A151" s="308" t="s">
        <v>532</v>
      </c>
      <c r="B151" s="309"/>
      <c r="C151" s="654">
        <v>0</v>
      </c>
      <c r="D151" s="655"/>
      <c r="E151" s="655"/>
      <c r="F151" s="656"/>
    </row>
    <row r="152" spans="1:9" x14ac:dyDescent="0.35">
      <c r="F152" s="310">
        <f>+F87-F148</f>
        <v>0</v>
      </c>
    </row>
  </sheetData>
  <mergeCells count="21">
    <mergeCell ref="A1:G1"/>
    <mergeCell ref="C4:E4"/>
    <mergeCell ref="F4:F5"/>
    <mergeCell ref="G4:G5"/>
    <mergeCell ref="H4:H5"/>
    <mergeCell ref="I4:I5"/>
    <mergeCell ref="A93:I93"/>
    <mergeCell ref="C150:F150"/>
    <mergeCell ref="C151:F151"/>
    <mergeCell ref="F2:G2"/>
    <mergeCell ref="A7:I7"/>
    <mergeCell ref="A90:A91"/>
    <mergeCell ref="B90:B91"/>
    <mergeCell ref="C90:E90"/>
    <mergeCell ref="F90:F91"/>
    <mergeCell ref="G90:G91"/>
    <mergeCell ref="H90:H91"/>
    <mergeCell ref="I90:I91"/>
    <mergeCell ref="B3:I3"/>
    <mergeCell ref="A4:A5"/>
    <mergeCell ref="B4:B5"/>
  </mergeCells>
  <pageMargins left="0.5" right="0.48" top="0.49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E969-0DE8-4637-A1C5-535BA132FBC6}">
  <sheetPr>
    <tabColor rgb="FF00B050"/>
  </sheetPr>
  <dimension ref="A1:L152"/>
  <sheetViews>
    <sheetView view="pageBreakPreview" topLeftCell="A73" zoomScale="60" zoomScaleNormal="100" workbookViewId="0">
      <selection sqref="A1:I1"/>
    </sheetView>
  </sheetViews>
  <sheetFormatPr defaultRowHeight="10.5" x14ac:dyDescent="0.35"/>
  <cols>
    <col min="1" max="1" width="9.1796875" style="299"/>
    <col min="2" max="2" width="37.1796875" style="287" customWidth="1"/>
    <col min="3" max="4" width="11.453125" style="300" customWidth="1"/>
    <col min="5" max="5" width="10.7265625" style="300" customWidth="1"/>
    <col min="6" max="6" width="12.54296875" style="300" customWidth="1"/>
    <col min="7" max="8" width="12.54296875" style="300" hidden="1" customWidth="1"/>
    <col min="9" max="9" width="11.26953125" style="300" hidden="1" customWidth="1"/>
    <col min="10" max="257" width="9.1796875" style="96"/>
    <col min="258" max="258" width="12.7265625" style="96" customWidth="1"/>
    <col min="259" max="259" width="50.81640625" style="96" customWidth="1"/>
    <col min="260" max="262" width="13.54296875" style="96" customWidth="1"/>
    <col min="263" max="513" width="9.1796875" style="96"/>
    <col min="514" max="514" width="12.7265625" style="96" customWidth="1"/>
    <col min="515" max="515" width="50.81640625" style="96" customWidth="1"/>
    <col min="516" max="518" width="13.54296875" style="96" customWidth="1"/>
    <col min="519" max="769" width="9.1796875" style="96"/>
    <col min="770" max="770" width="12.7265625" style="96" customWidth="1"/>
    <col min="771" max="771" width="50.81640625" style="96" customWidth="1"/>
    <col min="772" max="774" width="13.54296875" style="96" customWidth="1"/>
    <col min="775" max="1025" width="9.1796875" style="96"/>
    <col min="1026" max="1026" width="12.7265625" style="96" customWidth="1"/>
    <col min="1027" max="1027" width="50.81640625" style="96" customWidth="1"/>
    <col min="1028" max="1030" width="13.54296875" style="96" customWidth="1"/>
    <col min="1031" max="1281" width="9.1796875" style="96"/>
    <col min="1282" max="1282" width="12.7265625" style="96" customWidth="1"/>
    <col min="1283" max="1283" width="50.81640625" style="96" customWidth="1"/>
    <col min="1284" max="1286" width="13.54296875" style="96" customWidth="1"/>
    <col min="1287" max="1537" width="9.1796875" style="96"/>
    <col min="1538" max="1538" width="12.7265625" style="96" customWidth="1"/>
    <col min="1539" max="1539" width="50.81640625" style="96" customWidth="1"/>
    <col min="1540" max="1542" width="13.54296875" style="96" customWidth="1"/>
    <col min="1543" max="1793" width="9.1796875" style="96"/>
    <col min="1794" max="1794" width="12.7265625" style="96" customWidth="1"/>
    <col min="1795" max="1795" width="50.81640625" style="96" customWidth="1"/>
    <col min="1796" max="1798" width="13.54296875" style="96" customWidth="1"/>
    <col min="1799" max="2049" width="9.1796875" style="96"/>
    <col min="2050" max="2050" width="12.7265625" style="96" customWidth="1"/>
    <col min="2051" max="2051" width="50.81640625" style="96" customWidth="1"/>
    <col min="2052" max="2054" width="13.54296875" style="96" customWidth="1"/>
    <col min="2055" max="2305" width="9.1796875" style="96"/>
    <col min="2306" max="2306" width="12.7265625" style="96" customWidth="1"/>
    <col min="2307" max="2307" width="50.81640625" style="96" customWidth="1"/>
    <col min="2308" max="2310" width="13.54296875" style="96" customWidth="1"/>
    <col min="2311" max="2561" width="9.1796875" style="96"/>
    <col min="2562" max="2562" width="12.7265625" style="96" customWidth="1"/>
    <col min="2563" max="2563" width="50.81640625" style="96" customWidth="1"/>
    <col min="2564" max="2566" width="13.54296875" style="96" customWidth="1"/>
    <col min="2567" max="2817" width="9.1796875" style="96"/>
    <col min="2818" max="2818" width="12.7265625" style="96" customWidth="1"/>
    <col min="2819" max="2819" width="50.81640625" style="96" customWidth="1"/>
    <col min="2820" max="2822" width="13.54296875" style="96" customWidth="1"/>
    <col min="2823" max="3073" width="9.1796875" style="96"/>
    <col min="3074" max="3074" width="12.7265625" style="96" customWidth="1"/>
    <col min="3075" max="3075" width="50.81640625" style="96" customWidth="1"/>
    <col min="3076" max="3078" width="13.54296875" style="96" customWidth="1"/>
    <col min="3079" max="3329" width="9.1796875" style="96"/>
    <col min="3330" max="3330" width="12.7265625" style="96" customWidth="1"/>
    <col min="3331" max="3331" width="50.81640625" style="96" customWidth="1"/>
    <col min="3332" max="3334" width="13.54296875" style="96" customWidth="1"/>
    <col min="3335" max="3585" width="9.1796875" style="96"/>
    <col min="3586" max="3586" width="12.7265625" style="96" customWidth="1"/>
    <col min="3587" max="3587" width="50.81640625" style="96" customWidth="1"/>
    <col min="3588" max="3590" width="13.54296875" style="96" customWidth="1"/>
    <col min="3591" max="3841" width="9.1796875" style="96"/>
    <col min="3842" max="3842" width="12.7265625" style="96" customWidth="1"/>
    <col min="3843" max="3843" width="50.81640625" style="96" customWidth="1"/>
    <col min="3844" max="3846" width="13.54296875" style="96" customWidth="1"/>
    <col min="3847" max="4097" width="9.1796875" style="96"/>
    <col min="4098" max="4098" width="12.7265625" style="96" customWidth="1"/>
    <col min="4099" max="4099" width="50.81640625" style="96" customWidth="1"/>
    <col min="4100" max="4102" width="13.54296875" style="96" customWidth="1"/>
    <col min="4103" max="4353" width="9.1796875" style="96"/>
    <col min="4354" max="4354" width="12.7265625" style="96" customWidth="1"/>
    <col min="4355" max="4355" width="50.81640625" style="96" customWidth="1"/>
    <col min="4356" max="4358" width="13.54296875" style="96" customWidth="1"/>
    <col min="4359" max="4609" width="9.1796875" style="96"/>
    <col min="4610" max="4610" width="12.7265625" style="96" customWidth="1"/>
    <col min="4611" max="4611" width="50.81640625" style="96" customWidth="1"/>
    <col min="4612" max="4614" width="13.54296875" style="96" customWidth="1"/>
    <col min="4615" max="4865" width="9.1796875" style="96"/>
    <col min="4866" max="4866" width="12.7265625" style="96" customWidth="1"/>
    <col min="4867" max="4867" width="50.81640625" style="96" customWidth="1"/>
    <col min="4868" max="4870" width="13.54296875" style="96" customWidth="1"/>
    <col min="4871" max="5121" width="9.1796875" style="96"/>
    <col min="5122" max="5122" width="12.7265625" style="96" customWidth="1"/>
    <col min="5123" max="5123" width="50.81640625" style="96" customWidth="1"/>
    <col min="5124" max="5126" width="13.54296875" style="96" customWidth="1"/>
    <col min="5127" max="5377" width="9.1796875" style="96"/>
    <col min="5378" max="5378" width="12.7265625" style="96" customWidth="1"/>
    <col min="5379" max="5379" width="50.81640625" style="96" customWidth="1"/>
    <col min="5380" max="5382" width="13.54296875" style="96" customWidth="1"/>
    <col min="5383" max="5633" width="9.1796875" style="96"/>
    <col min="5634" max="5634" width="12.7265625" style="96" customWidth="1"/>
    <col min="5635" max="5635" width="50.81640625" style="96" customWidth="1"/>
    <col min="5636" max="5638" width="13.54296875" style="96" customWidth="1"/>
    <col min="5639" max="5889" width="9.1796875" style="96"/>
    <col min="5890" max="5890" width="12.7265625" style="96" customWidth="1"/>
    <col min="5891" max="5891" width="50.81640625" style="96" customWidth="1"/>
    <col min="5892" max="5894" width="13.54296875" style="96" customWidth="1"/>
    <col min="5895" max="6145" width="9.1796875" style="96"/>
    <col min="6146" max="6146" width="12.7265625" style="96" customWidth="1"/>
    <col min="6147" max="6147" width="50.81640625" style="96" customWidth="1"/>
    <col min="6148" max="6150" width="13.54296875" style="96" customWidth="1"/>
    <col min="6151" max="6401" width="9.1796875" style="96"/>
    <col min="6402" max="6402" width="12.7265625" style="96" customWidth="1"/>
    <col min="6403" max="6403" width="50.81640625" style="96" customWidth="1"/>
    <col min="6404" max="6406" width="13.54296875" style="96" customWidth="1"/>
    <col min="6407" max="6657" width="9.1796875" style="96"/>
    <col min="6658" max="6658" width="12.7265625" style="96" customWidth="1"/>
    <col min="6659" max="6659" width="50.81640625" style="96" customWidth="1"/>
    <col min="6660" max="6662" width="13.54296875" style="96" customWidth="1"/>
    <col min="6663" max="6913" width="9.1796875" style="96"/>
    <col min="6914" max="6914" width="12.7265625" style="96" customWidth="1"/>
    <col min="6915" max="6915" width="50.81640625" style="96" customWidth="1"/>
    <col min="6916" max="6918" width="13.54296875" style="96" customWidth="1"/>
    <col min="6919" max="7169" width="9.1796875" style="96"/>
    <col min="7170" max="7170" width="12.7265625" style="96" customWidth="1"/>
    <col min="7171" max="7171" width="50.81640625" style="96" customWidth="1"/>
    <col min="7172" max="7174" width="13.54296875" style="96" customWidth="1"/>
    <col min="7175" max="7425" width="9.1796875" style="96"/>
    <col min="7426" max="7426" width="12.7265625" style="96" customWidth="1"/>
    <col min="7427" max="7427" width="50.81640625" style="96" customWidth="1"/>
    <col min="7428" max="7430" width="13.54296875" style="96" customWidth="1"/>
    <col min="7431" max="7681" width="9.1796875" style="96"/>
    <col min="7682" max="7682" width="12.7265625" style="96" customWidth="1"/>
    <col min="7683" max="7683" width="50.81640625" style="96" customWidth="1"/>
    <col min="7684" max="7686" width="13.54296875" style="96" customWidth="1"/>
    <col min="7687" max="7937" width="9.1796875" style="96"/>
    <col min="7938" max="7938" width="12.7265625" style="96" customWidth="1"/>
    <col min="7939" max="7939" width="50.81640625" style="96" customWidth="1"/>
    <col min="7940" max="7942" width="13.54296875" style="96" customWidth="1"/>
    <col min="7943" max="8193" width="9.1796875" style="96"/>
    <col min="8194" max="8194" width="12.7265625" style="96" customWidth="1"/>
    <col min="8195" max="8195" width="50.81640625" style="96" customWidth="1"/>
    <col min="8196" max="8198" width="13.54296875" style="96" customWidth="1"/>
    <col min="8199" max="8449" width="9.1796875" style="96"/>
    <col min="8450" max="8450" width="12.7265625" style="96" customWidth="1"/>
    <col min="8451" max="8451" width="50.81640625" style="96" customWidth="1"/>
    <col min="8452" max="8454" width="13.54296875" style="96" customWidth="1"/>
    <col min="8455" max="8705" width="9.1796875" style="96"/>
    <col min="8706" max="8706" width="12.7265625" style="96" customWidth="1"/>
    <col min="8707" max="8707" width="50.81640625" style="96" customWidth="1"/>
    <col min="8708" max="8710" width="13.54296875" style="96" customWidth="1"/>
    <col min="8711" max="8961" width="9.1796875" style="96"/>
    <col min="8962" max="8962" width="12.7265625" style="96" customWidth="1"/>
    <col min="8963" max="8963" width="50.81640625" style="96" customWidth="1"/>
    <col min="8964" max="8966" width="13.54296875" style="96" customWidth="1"/>
    <col min="8967" max="9217" width="9.1796875" style="96"/>
    <col min="9218" max="9218" width="12.7265625" style="96" customWidth="1"/>
    <col min="9219" max="9219" width="50.81640625" style="96" customWidth="1"/>
    <col min="9220" max="9222" width="13.54296875" style="96" customWidth="1"/>
    <col min="9223" max="9473" width="9.1796875" style="96"/>
    <col min="9474" max="9474" width="12.7265625" style="96" customWidth="1"/>
    <col min="9475" max="9475" width="50.81640625" style="96" customWidth="1"/>
    <col min="9476" max="9478" width="13.54296875" style="96" customWidth="1"/>
    <col min="9479" max="9729" width="9.1796875" style="96"/>
    <col min="9730" max="9730" width="12.7265625" style="96" customWidth="1"/>
    <col min="9731" max="9731" width="50.81640625" style="96" customWidth="1"/>
    <col min="9732" max="9734" width="13.54296875" style="96" customWidth="1"/>
    <col min="9735" max="9985" width="9.1796875" style="96"/>
    <col min="9986" max="9986" width="12.7265625" style="96" customWidth="1"/>
    <col min="9987" max="9987" width="50.81640625" style="96" customWidth="1"/>
    <col min="9988" max="9990" width="13.54296875" style="96" customWidth="1"/>
    <col min="9991" max="10241" width="9.1796875" style="96"/>
    <col min="10242" max="10242" width="12.7265625" style="96" customWidth="1"/>
    <col min="10243" max="10243" width="50.81640625" style="96" customWidth="1"/>
    <col min="10244" max="10246" width="13.54296875" style="96" customWidth="1"/>
    <col min="10247" max="10497" width="9.1796875" style="96"/>
    <col min="10498" max="10498" width="12.7265625" style="96" customWidth="1"/>
    <col min="10499" max="10499" width="50.81640625" style="96" customWidth="1"/>
    <col min="10500" max="10502" width="13.54296875" style="96" customWidth="1"/>
    <col min="10503" max="10753" width="9.1796875" style="96"/>
    <col min="10754" max="10754" width="12.7265625" style="96" customWidth="1"/>
    <col min="10755" max="10755" width="50.81640625" style="96" customWidth="1"/>
    <col min="10756" max="10758" width="13.54296875" style="96" customWidth="1"/>
    <col min="10759" max="11009" width="9.1796875" style="96"/>
    <col min="11010" max="11010" width="12.7265625" style="96" customWidth="1"/>
    <col min="11011" max="11011" width="50.81640625" style="96" customWidth="1"/>
    <col min="11012" max="11014" width="13.54296875" style="96" customWidth="1"/>
    <col min="11015" max="11265" width="9.1796875" style="96"/>
    <col min="11266" max="11266" width="12.7265625" style="96" customWidth="1"/>
    <col min="11267" max="11267" width="50.81640625" style="96" customWidth="1"/>
    <col min="11268" max="11270" width="13.54296875" style="96" customWidth="1"/>
    <col min="11271" max="11521" width="9.1796875" style="96"/>
    <col min="11522" max="11522" width="12.7265625" style="96" customWidth="1"/>
    <col min="11523" max="11523" width="50.81640625" style="96" customWidth="1"/>
    <col min="11524" max="11526" width="13.54296875" style="96" customWidth="1"/>
    <col min="11527" max="11777" width="9.1796875" style="96"/>
    <col min="11778" max="11778" width="12.7265625" style="96" customWidth="1"/>
    <col min="11779" max="11779" width="50.81640625" style="96" customWidth="1"/>
    <col min="11780" max="11782" width="13.54296875" style="96" customWidth="1"/>
    <col min="11783" max="12033" width="9.1796875" style="96"/>
    <col min="12034" max="12034" width="12.7265625" style="96" customWidth="1"/>
    <col min="12035" max="12035" width="50.81640625" style="96" customWidth="1"/>
    <col min="12036" max="12038" width="13.54296875" style="96" customWidth="1"/>
    <col min="12039" max="12289" width="9.1796875" style="96"/>
    <col min="12290" max="12290" width="12.7265625" style="96" customWidth="1"/>
    <col min="12291" max="12291" width="50.81640625" style="96" customWidth="1"/>
    <col min="12292" max="12294" width="13.54296875" style="96" customWidth="1"/>
    <col min="12295" max="12545" width="9.1796875" style="96"/>
    <col min="12546" max="12546" width="12.7265625" style="96" customWidth="1"/>
    <col min="12547" max="12547" width="50.81640625" style="96" customWidth="1"/>
    <col min="12548" max="12550" width="13.54296875" style="96" customWidth="1"/>
    <col min="12551" max="12801" width="9.1796875" style="96"/>
    <col min="12802" max="12802" width="12.7265625" style="96" customWidth="1"/>
    <col min="12803" max="12803" width="50.81640625" style="96" customWidth="1"/>
    <col min="12804" max="12806" width="13.54296875" style="96" customWidth="1"/>
    <col min="12807" max="13057" width="9.1796875" style="96"/>
    <col min="13058" max="13058" width="12.7265625" style="96" customWidth="1"/>
    <col min="13059" max="13059" width="50.81640625" style="96" customWidth="1"/>
    <col min="13060" max="13062" width="13.54296875" style="96" customWidth="1"/>
    <col min="13063" max="13313" width="9.1796875" style="96"/>
    <col min="13314" max="13314" width="12.7265625" style="96" customWidth="1"/>
    <col min="13315" max="13315" width="50.81640625" style="96" customWidth="1"/>
    <col min="13316" max="13318" width="13.54296875" style="96" customWidth="1"/>
    <col min="13319" max="13569" width="9.1796875" style="96"/>
    <col min="13570" max="13570" width="12.7265625" style="96" customWidth="1"/>
    <col min="13571" max="13571" width="50.81640625" style="96" customWidth="1"/>
    <col min="13572" max="13574" width="13.54296875" style="96" customWidth="1"/>
    <col min="13575" max="13825" width="9.1796875" style="96"/>
    <col min="13826" max="13826" width="12.7265625" style="96" customWidth="1"/>
    <col min="13827" max="13827" width="50.81640625" style="96" customWidth="1"/>
    <col min="13828" max="13830" width="13.54296875" style="96" customWidth="1"/>
    <col min="13831" max="14081" width="9.1796875" style="96"/>
    <col min="14082" max="14082" width="12.7265625" style="96" customWidth="1"/>
    <col min="14083" max="14083" width="50.81640625" style="96" customWidth="1"/>
    <col min="14084" max="14086" width="13.54296875" style="96" customWidth="1"/>
    <col min="14087" max="14337" width="9.1796875" style="96"/>
    <col min="14338" max="14338" width="12.7265625" style="96" customWidth="1"/>
    <col min="14339" max="14339" width="50.81640625" style="96" customWidth="1"/>
    <col min="14340" max="14342" width="13.54296875" style="96" customWidth="1"/>
    <col min="14343" max="14593" width="9.1796875" style="96"/>
    <col min="14594" max="14594" width="12.7265625" style="96" customWidth="1"/>
    <col min="14595" max="14595" width="50.81640625" style="96" customWidth="1"/>
    <col min="14596" max="14598" width="13.54296875" style="96" customWidth="1"/>
    <col min="14599" max="14849" width="9.1796875" style="96"/>
    <col min="14850" max="14850" width="12.7265625" style="96" customWidth="1"/>
    <col min="14851" max="14851" width="50.81640625" style="96" customWidth="1"/>
    <col min="14852" max="14854" width="13.54296875" style="96" customWidth="1"/>
    <col min="14855" max="15105" width="9.1796875" style="96"/>
    <col min="15106" max="15106" width="12.7265625" style="96" customWidth="1"/>
    <col min="15107" max="15107" width="50.81640625" style="96" customWidth="1"/>
    <col min="15108" max="15110" width="13.54296875" style="96" customWidth="1"/>
    <col min="15111" max="15361" width="9.1796875" style="96"/>
    <col min="15362" max="15362" width="12.7265625" style="96" customWidth="1"/>
    <col min="15363" max="15363" width="50.81640625" style="96" customWidth="1"/>
    <col min="15364" max="15366" width="13.54296875" style="96" customWidth="1"/>
    <col min="15367" max="15617" width="9.1796875" style="96"/>
    <col min="15618" max="15618" width="12.7265625" style="96" customWidth="1"/>
    <col min="15619" max="15619" width="50.81640625" style="96" customWidth="1"/>
    <col min="15620" max="15622" width="13.54296875" style="96" customWidth="1"/>
    <col min="15623" max="15873" width="9.1796875" style="96"/>
    <col min="15874" max="15874" width="12.7265625" style="96" customWidth="1"/>
    <col min="15875" max="15875" width="50.81640625" style="96" customWidth="1"/>
    <col min="15876" max="15878" width="13.54296875" style="96" customWidth="1"/>
    <col min="15879" max="16129" width="9.1796875" style="96"/>
    <col min="16130" max="16130" width="12.7265625" style="96" customWidth="1"/>
    <col min="16131" max="16131" width="50.81640625" style="96" customWidth="1"/>
    <col min="16132" max="16134" width="13.54296875" style="96" customWidth="1"/>
    <col min="16135" max="16384" width="9.1796875" style="96"/>
  </cols>
  <sheetData>
    <row r="1" spans="1:10" ht="16.899999999999999" customHeight="1" x14ac:dyDescent="0.35">
      <c r="A1" s="691" t="s">
        <v>919</v>
      </c>
      <c r="B1" s="691"/>
      <c r="C1" s="691"/>
      <c r="D1" s="691"/>
      <c r="E1" s="691"/>
      <c r="F1" s="691"/>
      <c r="G1" s="691"/>
      <c r="H1" s="691"/>
      <c r="I1" s="691"/>
    </row>
    <row r="2" spans="1:10" s="270" customFormat="1" ht="16.5" customHeight="1" x14ac:dyDescent="0.25">
      <c r="B2" s="496"/>
      <c r="C2" s="497"/>
      <c r="D2" s="497"/>
      <c r="E2" s="497"/>
      <c r="F2" s="671" t="s">
        <v>652</v>
      </c>
      <c r="G2" s="671"/>
      <c r="H2" s="671"/>
      <c r="I2" s="671"/>
      <c r="J2" s="527"/>
    </row>
    <row r="3" spans="1:10" s="273" customFormat="1" ht="15.75" customHeight="1" x14ac:dyDescent="0.35">
      <c r="A3" s="272" t="s">
        <v>247</v>
      </c>
      <c r="B3" s="677" t="s">
        <v>803</v>
      </c>
      <c r="C3" s="677"/>
      <c r="D3" s="677"/>
      <c r="E3" s="677"/>
      <c r="F3" s="677"/>
      <c r="G3" s="677"/>
      <c r="H3" s="677"/>
      <c r="I3" s="677"/>
    </row>
    <row r="4" spans="1:10" ht="12" customHeight="1" x14ac:dyDescent="0.35">
      <c r="A4" s="657" t="s">
        <v>356</v>
      </c>
      <c r="B4" s="657" t="s">
        <v>357</v>
      </c>
      <c r="C4" s="647" t="s">
        <v>843</v>
      </c>
      <c r="D4" s="647"/>
      <c r="E4" s="647"/>
      <c r="F4" s="650" t="s">
        <v>556</v>
      </c>
      <c r="G4" s="647" t="s">
        <v>557</v>
      </c>
      <c r="H4" s="647" t="s">
        <v>558</v>
      </c>
      <c r="I4" s="664" t="s">
        <v>559</v>
      </c>
    </row>
    <row r="5" spans="1:10" ht="19.5" customHeight="1" x14ac:dyDescent="0.35">
      <c r="A5" s="657"/>
      <c r="B5" s="657"/>
      <c r="C5" s="275" t="s">
        <v>241</v>
      </c>
      <c r="D5" s="275" t="s">
        <v>242</v>
      </c>
      <c r="E5" s="275" t="s">
        <v>243</v>
      </c>
      <c r="F5" s="650"/>
      <c r="G5" s="647"/>
      <c r="H5" s="647"/>
      <c r="I5" s="647"/>
    </row>
    <row r="6" spans="1:10" s="278" customFormat="1" ht="13" customHeight="1" x14ac:dyDescent="0.35">
      <c r="A6" s="513">
        <v>1</v>
      </c>
      <c r="B6" s="513">
        <v>2</v>
      </c>
      <c r="C6" s="513">
        <v>3</v>
      </c>
      <c r="D6" s="513">
        <v>4</v>
      </c>
      <c r="E6" s="513">
        <v>5</v>
      </c>
      <c r="F6" s="513">
        <v>3</v>
      </c>
      <c r="G6" s="513">
        <v>4</v>
      </c>
      <c r="H6" s="513">
        <v>5</v>
      </c>
      <c r="I6" s="513">
        <v>6</v>
      </c>
    </row>
    <row r="7" spans="1:10" s="278" customFormat="1" ht="16" customHeight="1" x14ac:dyDescent="0.35">
      <c r="A7" s="657" t="s">
        <v>245</v>
      </c>
      <c r="B7" s="657"/>
      <c r="C7" s="657"/>
      <c r="D7" s="657"/>
      <c r="E7" s="657"/>
      <c r="F7" s="657"/>
      <c r="G7" s="657"/>
      <c r="H7" s="657"/>
      <c r="I7" s="657"/>
    </row>
    <row r="8" spans="1:10" s="278" customFormat="1" ht="13.5" customHeight="1" x14ac:dyDescent="0.35">
      <c r="A8" s="512" t="s">
        <v>4</v>
      </c>
      <c r="B8" s="279" t="s">
        <v>622</v>
      </c>
      <c r="C8" s="280">
        <f>+C9+C10+C11+C12+C13+C14</f>
        <v>0</v>
      </c>
      <c r="D8" s="280"/>
      <c r="E8" s="280">
        <f>+E9+E10+E11+E12+E13+E14</f>
        <v>0</v>
      </c>
      <c r="F8" s="280">
        <f>+F9+F10+F11+F12+F13+F14</f>
        <v>0</v>
      </c>
      <c r="G8" s="280">
        <f>+G9+G10+G11+G12+G13+G14</f>
        <v>0</v>
      </c>
      <c r="H8" s="280">
        <f>+H9+H10+H11+H12+H13+H14</f>
        <v>0</v>
      </c>
      <c r="I8" s="280">
        <f>+I9+I10+I11+I12+I13+I14</f>
        <v>0</v>
      </c>
    </row>
    <row r="9" spans="1:10" s="286" customFormat="1" ht="12" hidden="1" customHeight="1" x14ac:dyDescent="0.35">
      <c r="A9" s="282" t="s">
        <v>6</v>
      </c>
      <c r="B9" s="283" t="s">
        <v>7</v>
      </c>
      <c r="C9" s="284"/>
      <c r="D9" s="284"/>
      <c r="E9" s="284"/>
      <c r="F9" s="284">
        <f>+C9+D9+E9</f>
        <v>0</v>
      </c>
      <c r="G9" s="284"/>
      <c r="H9" s="284"/>
      <c r="I9" s="285"/>
    </row>
    <row r="10" spans="1:10" s="287" customFormat="1" ht="12" hidden="1" customHeight="1" x14ac:dyDescent="0.35">
      <c r="A10" s="282" t="s">
        <v>8</v>
      </c>
      <c r="B10" s="283" t="s">
        <v>9</v>
      </c>
      <c r="C10" s="284"/>
      <c r="D10" s="284"/>
      <c r="E10" s="284"/>
      <c r="F10" s="284">
        <f t="shared" ref="F10:H14" si="0">+C10+D10+E10</f>
        <v>0</v>
      </c>
      <c r="G10" s="284"/>
      <c r="H10" s="284"/>
      <c r="I10" s="285"/>
    </row>
    <row r="11" spans="1:10" s="287" customFormat="1" ht="12" hidden="1" customHeight="1" x14ac:dyDescent="0.35">
      <c r="A11" s="282" t="s">
        <v>10</v>
      </c>
      <c r="B11" s="283" t="s">
        <v>11</v>
      </c>
      <c r="C11" s="284"/>
      <c r="D11" s="284"/>
      <c r="E11" s="284"/>
      <c r="F11" s="284">
        <f t="shared" si="0"/>
        <v>0</v>
      </c>
      <c r="G11" s="284"/>
      <c r="H11" s="284"/>
      <c r="I11" s="285"/>
    </row>
    <row r="12" spans="1:10" s="287" customFormat="1" ht="12" hidden="1" customHeight="1" x14ac:dyDescent="0.35">
      <c r="A12" s="282" t="s">
        <v>12</v>
      </c>
      <c r="B12" s="283" t="s">
        <v>13</v>
      </c>
      <c r="C12" s="284"/>
      <c r="D12" s="284"/>
      <c r="E12" s="284"/>
      <c r="F12" s="284">
        <f t="shared" si="0"/>
        <v>0</v>
      </c>
      <c r="G12" s="284"/>
      <c r="H12" s="284"/>
      <c r="I12" s="285"/>
    </row>
    <row r="13" spans="1:10" s="287" customFormat="1" ht="12" hidden="1" customHeight="1" x14ac:dyDescent="0.35">
      <c r="A13" s="282" t="s">
        <v>14</v>
      </c>
      <c r="B13" s="283" t="s">
        <v>15</v>
      </c>
      <c r="C13" s="288"/>
      <c r="D13" s="288"/>
      <c r="E13" s="288"/>
      <c r="F13" s="284">
        <f t="shared" si="0"/>
        <v>0</v>
      </c>
      <c r="G13" s="284"/>
      <c r="H13" s="284"/>
      <c r="I13" s="285"/>
    </row>
    <row r="14" spans="1:10" s="286" customFormat="1" ht="12" hidden="1" customHeight="1" x14ac:dyDescent="0.35">
      <c r="A14" s="282" t="s">
        <v>16</v>
      </c>
      <c r="B14" s="283" t="s">
        <v>17</v>
      </c>
      <c r="C14" s="288"/>
      <c r="D14" s="288"/>
      <c r="E14" s="288"/>
      <c r="F14" s="284">
        <f t="shared" si="0"/>
        <v>0</v>
      </c>
      <c r="G14" s="284">
        <f t="shared" si="0"/>
        <v>0</v>
      </c>
      <c r="H14" s="284">
        <f t="shared" si="0"/>
        <v>0</v>
      </c>
      <c r="I14" s="285"/>
    </row>
    <row r="15" spans="1:10" s="286" customFormat="1" ht="13.5" customHeight="1" x14ac:dyDescent="0.35">
      <c r="A15" s="512" t="s">
        <v>18</v>
      </c>
      <c r="B15" s="289" t="s">
        <v>250</v>
      </c>
      <c r="C15" s="280">
        <f>+C16+C17+C18+C19+C20</f>
        <v>0</v>
      </c>
      <c r="D15" s="280"/>
      <c r="E15" s="280"/>
      <c r="F15" s="280">
        <f>+F16+F17+F18+F19+F20</f>
        <v>0</v>
      </c>
      <c r="G15" s="280"/>
      <c r="H15" s="280"/>
      <c r="I15" s="281" t="e">
        <f>+H15/G15</f>
        <v>#DIV/0!</v>
      </c>
    </row>
    <row r="16" spans="1:10" s="286" customFormat="1" ht="12" hidden="1" customHeight="1" x14ac:dyDescent="0.35">
      <c r="A16" s="282" t="s">
        <v>20</v>
      </c>
      <c r="B16" s="283" t="s">
        <v>21</v>
      </c>
      <c r="C16" s="284"/>
      <c r="D16" s="284"/>
      <c r="E16" s="284"/>
      <c r="F16" s="284">
        <f t="shared" ref="F16:F21" si="1">+C16+D16+E16</f>
        <v>0</v>
      </c>
      <c r="G16" s="284"/>
      <c r="H16" s="284"/>
      <c r="I16" s="285"/>
    </row>
    <row r="17" spans="1:9" s="286" customFormat="1" ht="12" hidden="1" customHeight="1" x14ac:dyDescent="0.35">
      <c r="A17" s="282" t="s">
        <v>22</v>
      </c>
      <c r="B17" s="283" t="s">
        <v>23</v>
      </c>
      <c r="C17" s="284"/>
      <c r="D17" s="284"/>
      <c r="E17" s="284"/>
      <c r="F17" s="284">
        <f t="shared" si="1"/>
        <v>0</v>
      </c>
      <c r="G17" s="284"/>
      <c r="H17" s="284"/>
      <c r="I17" s="285"/>
    </row>
    <row r="18" spans="1:9" s="286" customFormat="1" ht="12" hidden="1" customHeight="1" x14ac:dyDescent="0.35">
      <c r="A18" s="282" t="s">
        <v>24</v>
      </c>
      <c r="B18" s="283" t="s">
        <v>358</v>
      </c>
      <c r="C18" s="284"/>
      <c r="D18" s="284"/>
      <c r="E18" s="284"/>
      <c r="F18" s="284">
        <f t="shared" si="1"/>
        <v>0</v>
      </c>
      <c r="G18" s="284"/>
      <c r="H18" s="284"/>
      <c r="I18" s="285"/>
    </row>
    <row r="19" spans="1:9" s="286" customFormat="1" ht="12" hidden="1" customHeight="1" x14ac:dyDescent="0.35">
      <c r="A19" s="282" t="s">
        <v>26</v>
      </c>
      <c r="B19" s="283" t="s">
        <v>359</v>
      </c>
      <c r="C19" s="284"/>
      <c r="D19" s="284"/>
      <c r="E19" s="284"/>
      <c r="F19" s="284">
        <f t="shared" si="1"/>
        <v>0</v>
      </c>
      <c r="G19" s="284"/>
      <c r="H19" s="284"/>
      <c r="I19" s="285"/>
    </row>
    <row r="20" spans="1:9" s="286" customFormat="1" ht="12" hidden="1" customHeight="1" x14ac:dyDescent="0.35">
      <c r="A20" s="282" t="s">
        <v>28</v>
      </c>
      <c r="B20" s="283" t="s">
        <v>29</v>
      </c>
      <c r="C20" s="284"/>
      <c r="D20" s="284"/>
      <c r="E20" s="284"/>
      <c r="F20" s="284">
        <v>0</v>
      </c>
      <c r="G20" s="284"/>
      <c r="H20" s="284"/>
      <c r="I20" s="285" t="e">
        <f>+H20/G20</f>
        <v>#DIV/0!</v>
      </c>
    </row>
    <row r="21" spans="1:9" s="287" customFormat="1" ht="12" hidden="1" customHeight="1" x14ac:dyDescent="0.35">
      <c r="A21" s="282" t="s">
        <v>30</v>
      </c>
      <c r="B21" s="283" t="s">
        <v>31</v>
      </c>
      <c r="C21" s="284"/>
      <c r="D21" s="284"/>
      <c r="E21" s="284"/>
      <c r="F21" s="284">
        <f t="shared" si="1"/>
        <v>0</v>
      </c>
      <c r="G21" s="284"/>
      <c r="H21" s="284"/>
      <c r="I21" s="285"/>
    </row>
    <row r="22" spans="1:9" s="287" customFormat="1" ht="12.65" customHeight="1" x14ac:dyDescent="0.35">
      <c r="A22" s="512" t="s">
        <v>32</v>
      </c>
      <c r="B22" s="279" t="s">
        <v>296</v>
      </c>
      <c r="C22" s="280">
        <f>+C23+C24+C25+C26+C27</f>
        <v>0</v>
      </c>
      <c r="D22" s="280"/>
      <c r="E22" s="280">
        <f>+E23+E24+E25+E26+E27</f>
        <v>0</v>
      </c>
      <c r="F22" s="280">
        <f>+F23+F24+F25+F26+F27</f>
        <v>0</v>
      </c>
      <c r="G22" s="280"/>
      <c r="H22" s="280"/>
      <c r="I22" s="281"/>
    </row>
    <row r="23" spans="1:9" s="287" customFormat="1" ht="12" hidden="1" customHeight="1" x14ac:dyDescent="0.35">
      <c r="A23" s="282" t="s">
        <v>34</v>
      </c>
      <c r="B23" s="283" t="s">
        <v>35</v>
      </c>
      <c r="C23" s="284"/>
      <c r="D23" s="284"/>
      <c r="E23" s="284"/>
      <c r="F23" s="284">
        <f t="shared" ref="F23:F28" si="2">+C23+D23+E23</f>
        <v>0</v>
      </c>
      <c r="G23" s="284"/>
      <c r="H23" s="284"/>
      <c r="I23" s="285"/>
    </row>
    <row r="24" spans="1:9" s="286" customFormat="1" ht="12" hidden="1" customHeight="1" x14ac:dyDescent="0.35">
      <c r="A24" s="282" t="s">
        <v>36</v>
      </c>
      <c r="B24" s="283" t="s">
        <v>37</v>
      </c>
      <c r="C24" s="284"/>
      <c r="D24" s="284"/>
      <c r="E24" s="284"/>
      <c r="F24" s="284">
        <f t="shared" si="2"/>
        <v>0</v>
      </c>
      <c r="G24" s="284"/>
      <c r="H24" s="284"/>
      <c r="I24" s="285"/>
    </row>
    <row r="25" spans="1:9" s="286" customFormat="1" ht="19.5" hidden="1" customHeight="1" x14ac:dyDescent="0.35">
      <c r="A25" s="282" t="s">
        <v>38</v>
      </c>
      <c r="B25" s="283" t="s">
        <v>360</v>
      </c>
      <c r="C25" s="284"/>
      <c r="D25" s="284"/>
      <c r="E25" s="284"/>
      <c r="F25" s="284">
        <f t="shared" si="2"/>
        <v>0</v>
      </c>
      <c r="G25" s="284"/>
      <c r="H25" s="284"/>
      <c r="I25" s="285"/>
    </row>
    <row r="26" spans="1:9" s="286" customFormat="1" ht="20.25" hidden="1" customHeight="1" x14ac:dyDescent="0.35">
      <c r="A26" s="282" t="s">
        <v>40</v>
      </c>
      <c r="B26" s="283" t="s">
        <v>361</v>
      </c>
      <c r="C26" s="284"/>
      <c r="D26" s="284"/>
      <c r="E26" s="284"/>
      <c r="F26" s="284">
        <f t="shared" si="2"/>
        <v>0</v>
      </c>
      <c r="G26" s="284"/>
      <c r="H26" s="284"/>
      <c r="I26" s="285"/>
    </row>
    <row r="27" spans="1:9" s="286" customFormat="1" ht="12" hidden="1" customHeight="1" x14ac:dyDescent="0.35">
      <c r="A27" s="282" t="s">
        <v>42</v>
      </c>
      <c r="B27" s="283" t="s">
        <v>43</v>
      </c>
      <c r="C27" s="284"/>
      <c r="D27" s="284"/>
      <c r="E27" s="284"/>
      <c r="F27" s="284">
        <f t="shared" si="2"/>
        <v>0</v>
      </c>
      <c r="G27" s="284"/>
      <c r="H27" s="284"/>
      <c r="I27" s="285"/>
    </row>
    <row r="28" spans="1:9" s="286" customFormat="1" ht="12" hidden="1" customHeight="1" x14ac:dyDescent="0.35">
      <c r="A28" s="282" t="s">
        <v>44</v>
      </c>
      <c r="B28" s="283" t="s">
        <v>45</v>
      </c>
      <c r="C28" s="284"/>
      <c r="D28" s="284"/>
      <c r="E28" s="284"/>
      <c r="F28" s="284">
        <f t="shared" si="2"/>
        <v>0</v>
      </c>
      <c r="G28" s="284"/>
      <c r="H28" s="284"/>
      <c r="I28" s="285"/>
    </row>
    <row r="29" spans="1:9" s="286" customFormat="1" ht="12" customHeight="1" x14ac:dyDescent="0.35">
      <c r="A29" s="512" t="s">
        <v>46</v>
      </c>
      <c r="B29" s="279" t="s">
        <v>253</v>
      </c>
      <c r="C29" s="280">
        <f>+C30+C33+C34+C35</f>
        <v>0</v>
      </c>
      <c r="D29" s="280"/>
      <c r="E29" s="280">
        <f>+E30+E33+E34+E35</f>
        <v>0</v>
      </c>
      <c r="F29" s="280">
        <f>+F30+F33+F34+F35</f>
        <v>0</v>
      </c>
      <c r="G29" s="280"/>
      <c r="H29" s="280"/>
      <c r="I29" s="281">
        <v>0</v>
      </c>
    </row>
    <row r="30" spans="1:9" s="286" customFormat="1" ht="12" hidden="1" customHeight="1" x14ac:dyDescent="0.35">
      <c r="A30" s="282" t="s">
        <v>48</v>
      </c>
      <c r="B30" s="283" t="s">
        <v>49</v>
      </c>
      <c r="C30" s="346">
        <f>+C31+C32</f>
        <v>0</v>
      </c>
      <c r="D30" s="346"/>
      <c r="E30" s="346">
        <f>+E31+E32</f>
        <v>0</v>
      </c>
      <c r="F30" s="284">
        <f t="shared" ref="F30:F35" si="3">+C30+D30+E30</f>
        <v>0</v>
      </c>
      <c r="G30" s="284"/>
      <c r="H30" s="284"/>
      <c r="I30" s="285"/>
    </row>
    <row r="31" spans="1:9" s="286" customFormat="1" ht="12" hidden="1" customHeight="1" x14ac:dyDescent="0.35">
      <c r="A31" s="282" t="s">
        <v>50</v>
      </c>
      <c r="B31" s="283" t="s">
        <v>51</v>
      </c>
      <c r="C31" s="284"/>
      <c r="D31" s="284"/>
      <c r="E31" s="284"/>
      <c r="F31" s="284">
        <f t="shared" si="3"/>
        <v>0</v>
      </c>
      <c r="G31" s="284"/>
      <c r="H31" s="284"/>
      <c r="I31" s="285"/>
    </row>
    <row r="32" spans="1:9" s="286" customFormat="1" ht="12" hidden="1" customHeight="1" x14ac:dyDescent="0.35">
      <c r="A32" s="282" t="s">
        <v>52</v>
      </c>
      <c r="B32" s="283" t="s">
        <v>53</v>
      </c>
      <c r="C32" s="284"/>
      <c r="D32" s="284"/>
      <c r="E32" s="284"/>
      <c r="F32" s="284">
        <f t="shared" si="3"/>
        <v>0</v>
      </c>
      <c r="G32" s="284"/>
      <c r="H32" s="284"/>
      <c r="I32" s="285"/>
    </row>
    <row r="33" spans="1:9" s="286" customFormat="1" ht="12" hidden="1" customHeight="1" x14ac:dyDescent="0.35">
      <c r="A33" s="282" t="s">
        <v>54</v>
      </c>
      <c r="B33" s="283" t="s">
        <v>55</v>
      </c>
      <c r="C33" s="284"/>
      <c r="D33" s="284"/>
      <c r="E33" s="284"/>
      <c r="F33" s="284">
        <f t="shared" si="3"/>
        <v>0</v>
      </c>
      <c r="G33" s="284"/>
      <c r="H33" s="284"/>
      <c r="I33" s="285"/>
    </row>
    <row r="34" spans="1:9" s="286" customFormat="1" ht="12" hidden="1" customHeight="1" x14ac:dyDescent="0.35">
      <c r="A34" s="282" t="s">
        <v>56</v>
      </c>
      <c r="B34" s="283" t="s">
        <v>57</v>
      </c>
      <c r="C34" s="284"/>
      <c r="D34" s="284"/>
      <c r="E34" s="284"/>
      <c r="F34" s="284">
        <f t="shared" si="3"/>
        <v>0</v>
      </c>
      <c r="G34" s="284"/>
      <c r="H34" s="284"/>
      <c r="I34" s="285"/>
    </row>
    <row r="35" spans="1:9" s="286" customFormat="1" ht="12" hidden="1" customHeight="1" x14ac:dyDescent="0.35">
      <c r="A35" s="282" t="s">
        <v>58</v>
      </c>
      <c r="B35" s="283" t="s">
        <v>59</v>
      </c>
      <c r="C35" s="284"/>
      <c r="D35" s="284"/>
      <c r="E35" s="284"/>
      <c r="F35" s="284">
        <f t="shared" si="3"/>
        <v>0</v>
      </c>
      <c r="G35" s="284"/>
      <c r="H35" s="284"/>
      <c r="I35" s="285"/>
    </row>
    <row r="36" spans="1:9" s="286" customFormat="1" ht="12" customHeight="1" x14ac:dyDescent="0.35">
      <c r="A36" s="512" t="s">
        <v>60</v>
      </c>
      <c r="B36" s="279" t="s">
        <v>417</v>
      </c>
      <c r="C36" s="280">
        <f>SUM(C37:C46)</f>
        <v>0</v>
      </c>
      <c r="D36" s="280">
        <f t="shared" ref="D36:F36" si="4">SUM(D37:D46)</f>
        <v>0</v>
      </c>
      <c r="E36" s="280">
        <f t="shared" si="4"/>
        <v>0</v>
      </c>
      <c r="F36" s="280">
        <f t="shared" si="4"/>
        <v>0</v>
      </c>
      <c r="G36" s="280"/>
      <c r="H36" s="280"/>
      <c r="I36" s="281" t="e">
        <f>+H36/G36</f>
        <v>#DIV/0!</v>
      </c>
    </row>
    <row r="37" spans="1:9" s="286" customFormat="1" ht="12" customHeight="1" x14ac:dyDescent="0.35">
      <c r="A37" s="282" t="s">
        <v>62</v>
      </c>
      <c r="B37" s="283" t="s">
        <v>63</v>
      </c>
      <c r="C37" s="284"/>
      <c r="D37" s="284"/>
      <c r="E37" s="284"/>
      <c r="F37" s="284">
        <f t="shared" ref="F37" si="5">+C37+D37+E37</f>
        <v>0</v>
      </c>
      <c r="G37" s="284"/>
      <c r="H37" s="284"/>
      <c r="I37" s="285"/>
    </row>
    <row r="38" spans="1:9" s="286" customFormat="1" ht="12" customHeight="1" x14ac:dyDescent="0.35">
      <c r="A38" s="282" t="s">
        <v>64</v>
      </c>
      <c r="B38" s="283" t="s">
        <v>65</v>
      </c>
      <c r="C38" s="284"/>
      <c r="D38" s="284"/>
      <c r="E38" s="284"/>
      <c r="F38" s="284">
        <f>+C38+D38+E38</f>
        <v>0</v>
      </c>
      <c r="G38" s="284"/>
      <c r="H38" s="284"/>
      <c r="I38" s="285" t="e">
        <f>+H38/G38</f>
        <v>#DIV/0!</v>
      </c>
    </row>
    <row r="39" spans="1:9" s="286" customFormat="1" ht="12" customHeight="1" x14ac:dyDescent="0.35">
      <c r="A39" s="282" t="s">
        <v>66</v>
      </c>
      <c r="B39" s="283" t="s">
        <v>67</v>
      </c>
      <c r="C39" s="284"/>
      <c r="D39" s="284"/>
      <c r="E39" s="284"/>
      <c r="F39" s="284">
        <f t="shared" ref="F39:F46" si="6">+C39+D39+E39</f>
        <v>0</v>
      </c>
      <c r="G39" s="284"/>
      <c r="H39" s="284"/>
      <c r="I39" s="285" t="e">
        <f>+H39/G39</f>
        <v>#DIV/0!</v>
      </c>
    </row>
    <row r="40" spans="1:9" s="286" customFormat="1" ht="12" customHeight="1" x14ac:dyDescent="0.35">
      <c r="A40" s="282" t="s">
        <v>68</v>
      </c>
      <c r="B40" s="283" t="s">
        <v>69</v>
      </c>
      <c r="C40" s="284"/>
      <c r="D40" s="284"/>
      <c r="E40" s="284"/>
      <c r="F40" s="284">
        <f t="shared" si="6"/>
        <v>0</v>
      </c>
      <c r="G40" s="284"/>
      <c r="H40" s="284"/>
      <c r="I40" s="285"/>
    </row>
    <row r="41" spans="1:9" s="286" customFormat="1" ht="12" customHeight="1" x14ac:dyDescent="0.35">
      <c r="A41" s="282" t="s">
        <v>70</v>
      </c>
      <c r="B41" s="283" t="s">
        <v>71</v>
      </c>
      <c r="C41" s="284"/>
      <c r="D41" s="284"/>
      <c r="E41" s="284"/>
      <c r="F41" s="284">
        <f t="shared" si="6"/>
        <v>0</v>
      </c>
      <c r="G41" s="284"/>
      <c r="H41" s="284"/>
      <c r="I41" s="285"/>
    </row>
    <row r="42" spans="1:9" s="286" customFormat="1" ht="12" customHeight="1" x14ac:dyDescent="0.35">
      <c r="A42" s="282" t="s">
        <v>72</v>
      </c>
      <c r="B42" s="283" t="s">
        <v>73</v>
      </c>
      <c r="C42" s="284"/>
      <c r="D42" s="284"/>
      <c r="E42" s="284"/>
      <c r="F42" s="284">
        <f t="shared" si="6"/>
        <v>0</v>
      </c>
      <c r="G42" s="284"/>
      <c r="H42" s="284"/>
      <c r="I42" s="285" t="e">
        <f>+H42/G42</f>
        <v>#DIV/0!</v>
      </c>
    </row>
    <row r="43" spans="1:9" s="286" customFormat="1" ht="12" customHeight="1" x14ac:dyDescent="0.35">
      <c r="A43" s="282" t="s">
        <v>74</v>
      </c>
      <c r="B43" s="283" t="s">
        <v>75</v>
      </c>
      <c r="C43" s="284"/>
      <c r="D43" s="284"/>
      <c r="E43" s="284"/>
      <c r="F43" s="284">
        <f t="shared" si="6"/>
        <v>0</v>
      </c>
      <c r="G43" s="284"/>
      <c r="H43" s="284"/>
      <c r="I43" s="285"/>
    </row>
    <row r="44" spans="1:9" s="286" customFormat="1" ht="12" customHeight="1" x14ac:dyDescent="0.35">
      <c r="A44" s="282" t="s">
        <v>76</v>
      </c>
      <c r="B44" s="283" t="s">
        <v>77</v>
      </c>
      <c r="C44" s="284"/>
      <c r="D44" s="284"/>
      <c r="E44" s="284"/>
      <c r="F44" s="284">
        <f t="shared" si="6"/>
        <v>0</v>
      </c>
      <c r="G44" s="284"/>
      <c r="H44" s="284"/>
      <c r="I44" s="285" t="e">
        <f>+H44/G44</f>
        <v>#DIV/0!</v>
      </c>
    </row>
    <row r="45" spans="1:9" s="286" customFormat="1" ht="12" customHeight="1" x14ac:dyDescent="0.35">
      <c r="A45" s="282" t="s">
        <v>78</v>
      </c>
      <c r="B45" s="283" t="s">
        <v>79</v>
      </c>
      <c r="C45" s="284"/>
      <c r="D45" s="284"/>
      <c r="E45" s="284"/>
      <c r="F45" s="284">
        <f t="shared" si="6"/>
        <v>0</v>
      </c>
      <c r="G45" s="284"/>
      <c r="H45" s="284"/>
      <c r="I45" s="285"/>
    </row>
    <row r="46" spans="1:9" s="286" customFormat="1" ht="12.65" customHeight="1" x14ac:dyDescent="0.35">
      <c r="A46" s="282" t="s">
        <v>80</v>
      </c>
      <c r="B46" s="283" t="s">
        <v>81</v>
      </c>
      <c r="C46" s="284"/>
      <c r="D46" s="284"/>
      <c r="E46" s="284"/>
      <c r="F46" s="284">
        <f t="shared" si="6"/>
        <v>0</v>
      </c>
      <c r="G46" s="284"/>
      <c r="H46" s="284"/>
      <c r="I46" s="285" t="e">
        <f>+H46/G46</f>
        <v>#DIV/0!</v>
      </c>
    </row>
    <row r="47" spans="1:9" s="286" customFormat="1" ht="12" customHeight="1" x14ac:dyDescent="0.35">
      <c r="A47" s="512" t="s">
        <v>82</v>
      </c>
      <c r="B47" s="279" t="s">
        <v>299</v>
      </c>
      <c r="C47" s="280">
        <f>SUM(C48:C52)</f>
        <v>0</v>
      </c>
      <c r="D47" s="280"/>
      <c r="E47" s="280">
        <f>SUM(E48:E52)</f>
        <v>0</v>
      </c>
      <c r="F47" s="280">
        <f>SUM(F48:F52)</f>
        <v>0</v>
      </c>
      <c r="G47" s="280"/>
      <c r="H47" s="280"/>
      <c r="I47" s="281"/>
    </row>
    <row r="48" spans="1:9" s="286" customFormat="1" ht="12" hidden="1" customHeight="1" x14ac:dyDescent="0.35">
      <c r="A48" s="282" t="s">
        <v>84</v>
      </c>
      <c r="B48" s="283" t="s">
        <v>85</v>
      </c>
      <c r="C48" s="284"/>
      <c r="D48" s="284"/>
      <c r="E48" s="284"/>
      <c r="F48" s="284">
        <f t="shared" ref="F48:F52" si="7">+C48+D48+E48</f>
        <v>0</v>
      </c>
      <c r="G48" s="284"/>
      <c r="H48" s="284"/>
      <c r="I48" s="285"/>
    </row>
    <row r="49" spans="1:9" s="286" customFormat="1" ht="12" hidden="1" customHeight="1" x14ac:dyDescent="0.35">
      <c r="A49" s="282" t="s">
        <v>86</v>
      </c>
      <c r="B49" s="283" t="s">
        <v>87</v>
      </c>
      <c r="C49" s="284"/>
      <c r="D49" s="284"/>
      <c r="E49" s="284"/>
      <c r="F49" s="284">
        <f t="shared" si="7"/>
        <v>0</v>
      </c>
      <c r="G49" s="284"/>
      <c r="H49" s="284"/>
      <c r="I49" s="285"/>
    </row>
    <row r="50" spans="1:9" s="286" customFormat="1" ht="12" hidden="1" customHeight="1" x14ac:dyDescent="0.35">
      <c r="A50" s="282" t="s">
        <v>88</v>
      </c>
      <c r="B50" s="283" t="s">
        <v>89</v>
      </c>
      <c r="C50" s="284"/>
      <c r="D50" s="284"/>
      <c r="E50" s="284"/>
      <c r="F50" s="284">
        <f t="shared" si="7"/>
        <v>0</v>
      </c>
      <c r="G50" s="284"/>
      <c r="H50" s="284"/>
      <c r="I50" s="285"/>
    </row>
    <row r="51" spans="1:9" s="286" customFormat="1" ht="12" hidden="1" customHeight="1" x14ac:dyDescent="0.35">
      <c r="A51" s="282" t="s">
        <v>90</v>
      </c>
      <c r="B51" s="283" t="s">
        <v>91</v>
      </c>
      <c r="C51" s="284"/>
      <c r="D51" s="284"/>
      <c r="E51" s="284"/>
      <c r="F51" s="284">
        <f t="shared" si="7"/>
        <v>0</v>
      </c>
      <c r="G51" s="284"/>
      <c r="H51" s="284"/>
      <c r="I51" s="285"/>
    </row>
    <row r="52" spans="1:9" s="286" customFormat="1" ht="12" hidden="1" customHeight="1" x14ac:dyDescent="0.35">
      <c r="A52" s="282" t="s">
        <v>92</v>
      </c>
      <c r="B52" s="283" t="s">
        <v>93</v>
      </c>
      <c r="C52" s="284"/>
      <c r="D52" s="284"/>
      <c r="E52" s="284"/>
      <c r="F52" s="284">
        <f t="shared" si="7"/>
        <v>0</v>
      </c>
      <c r="G52" s="284"/>
      <c r="H52" s="284"/>
      <c r="I52" s="285"/>
    </row>
    <row r="53" spans="1:9" s="286" customFormat="1" ht="12" customHeight="1" x14ac:dyDescent="0.35">
      <c r="A53" s="512" t="s">
        <v>94</v>
      </c>
      <c r="B53" s="279" t="s">
        <v>254</v>
      </c>
      <c r="C53" s="280">
        <f>SUM(C54:C56)</f>
        <v>0</v>
      </c>
      <c r="D53" s="280"/>
      <c r="E53" s="280">
        <f>SUM(E54:E56)</f>
        <v>0</v>
      </c>
      <c r="F53" s="280">
        <f>SUM(F54:F56)</f>
        <v>0</v>
      </c>
      <c r="G53" s="280"/>
      <c r="H53" s="280"/>
      <c r="I53" s="281"/>
    </row>
    <row r="54" spans="1:9" s="287" customFormat="1" ht="21.75" hidden="1" customHeight="1" x14ac:dyDescent="0.35">
      <c r="A54" s="282" t="s">
        <v>96</v>
      </c>
      <c r="B54" s="283" t="s">
        <v>97</v>
      </c>
      <c r="C54" s="284"/>
      <c r="D54" s="284"/>
      <c r="E54" s="284"/>
      <c r="F54" s="284">
        <f t="shared" ref="F54:H57" si="8">+C54+D54+E54</f>
        <v>0</v>
      </c>
      <c r="G54" s="284">
        <f t="shared" si="8"/>
        <v>0</v>
      </c>
      <c r="H54" s="284">
        <f t="shared" si="8"/>
        <v>0</v>
      </c>
      <c r="I54" s="285"/>
    </row>
    <row r="55" spans="1:9" s="287" customFormat="1" ht="20.25" hidden="1" customHeight="1" x14ac:dyDescent="0.35">
      <c r="A55" s="282" t="s">
        <v>98</v>
      </c>
      <c r="B55" s="283" t="s">
        <v>99</v>
      </c>
      <c r="C55" s="284"/>
      <c r="D55" s="284"/>
      <c r="E55" s="284"/>
      <c r="F55" s="284">
        <f t="shared" si="8"/>
        <v>0</v>
      </c>
      <c r="G55" s="284">
        <f t="shared" si="8"/>
        <v>0</v>
      </c>
      <c r="H55" s="284">
        <f t="shared" si="8"/>
        <v>0</v>
      </c>
      <c r="I55" s="285"/>
    </row>
    <row r="56" spans="1:9" s="287" customFormat="1" ht="12" hidden="1" customHeight="1" x14ac:dyDescent="0.35">
      <c r="A56" s="282" t="s">
        <v>100</v>
      </c>
      <c r="B56" s="283" t="s">
        <v>101</v>
      </c>
      <c r="C56" s="284"/>
      <c r="D56" s="284"/>
      <c r="E56" s="284"/>
      <c r="F56" s="284">
        <f t="shared" si="8"/>
        <v>0</v>
      </c>
      <c r="G56" s="284"/>
      <c r="H56" s="284"/>
      <c r="I56" s="285"/>
    </row>
    <row r="57" spans="1:9" s="287" customFormat="1" ht="12" hidden="1" customHeight="1" x14ac:dyDescent="0.35">
      <c r="A57" s="282" t="s">
        <v>102</v>
      </c>
      <c r="B57" s="283" t="s">
        <v>103</v>
      </c>
      <c r="C57" s="284"/>
      <c r="D57" s="284"/>
      <c r="E57" s="284"/>
      <c r="F57" s="284">
        <f t="shared" si="8"/>
        <v>0</v>
      </c>
      <c r="G57" s="284">
        <f t="shared" si="8"/>
        <v>0</v>
      </c>
      <c r="H57" s="284">
        <f t="shared" si="8"/>
        <v>0</v>
      </c>
      <c r="I57" s="285"/>
    </row>
    <row r="58" spans="1:9" s="287" customFormat="1" ht="12" customHeight="1" x14ac:dyDescent="0.35">
      <c r="A58" s="512" t="s">
        <v>104</v>
      </c>
      <c r="B58" s="289" t="s">
        <v>418</v>
      </c>
      <c r="C58" s="280">
        <f>SUM(C59:C61)</f>
        <v>0</v>
      </c>
      <c r="D58" s="280"/>
      <c r="E58" s="280">
        <f>SUM(E59:E61)</f>
        <v>0</v>
      </c>
      <c r="F58" s="280">
        <f>SUM(F59:F61)</f>
        <v>0</v>
      </c>
      <c r="G58" s="280">
        <f>SUM(G59:G61)</f>
        <v>0</v>
      </c>
      <c r="H58" s="280">
        <f>SUM(H59:H61)</f>
        <v>0</v>
      </c>
      <c r="I58" s="281"/>
    </row>
    <row r="59" spans="1:9" s="287" customFormat="1" ht="21.75" hidden="1" customHeight="1" x14ac:dyDescent="0.35">
      <c r="A59" s="282" t="s">
        <v>106</v>
      </c>
      <c r="B59" s="283" t="s">
        <v>107</v>
      </c>
      <c r="C59" s="284"/>
      <c r="D59" s="284"/>
      <c r="E59" s="284"/>
      <c r="F59" s="284">
        <f t="shared" ref="F59:H62" si="9">+C59+D59+E59</f>
        <v>0</v>
      </c>
      <c r="G59" s="284">
        <f t="shared" si="9"/>
        <v>0</v>
      </c>
      <c r="H59" s="284">
        <f t="shared" si="9"/>
        <v>0</v>
      </c>
      <c r="I59" s="285"/>
    </row>
    <row r="60" spans="1:9" s="287" customFormat="1" ht="20.25" hidden="1" customHeight="1" x14ac:dyDescent="0.35">
      <c r="A60" s="282" t="s">
        <v>108</v>
      </c>
      <c r="B60" s="283" t="s">
        <v>109</v>
      </c>
      <c r="C60" s="284"/>
      <c r="D60" s="284"/>
      <c r="E60" s="284"/>
      <c r="F60" s="284">
        <f t="shared" si="9"/>
        <v>0</v>
      </c>
      <c r="G60" s="284">
        <f t="shared" si="9"/>
        <v>0</v>
      </c>
      <c r="H60" s="284">
        <f t="shared" si="9"/>
        <v>0</v>
      </c>
      <c r="I60" s="285"/>
    </row>
    <row r="61" spans="1:9" s="287" customFormat="1" ht="12" hidden="1" customHeight="1" x14ac:dyDescent="0.35">
      <c r="A61" s="282" t="s">
        <v>110</v>
      </c>
      <c r="B61" s="283" t="s">
        <v>111</v>
      </c>
      <c r="C61" s="284"/>
      <c r="D61" s="284"/>
      <c r="E61" s="284"/>
      <c r="F61" s="284">
        <f t="shared" si="9"/>
        <v>0</v>
      </c>
      <c r="G61" s="284">
        <f t="shared" si="9"/>
        <v>0</v>
      </c>
      <c r="H61" s="284">
        <f t="shared" si="9"/>
        <v>0</v>
      </c>
      <c r="I61" s="285"/>
    </row>
    <row r="62" spans="1:9" s="287" customFormat="1" ht="12" hidden="1" customHeight="1" x14ac:dyDescent="0.35">
      <c r="A62" s="282" t="s">
        <v>112</v>
      </c>
      <c r="B62" s="283" t="s">
        <v>113</v>
      </c>
      <c r="C62" s="284"/>
      <c r="D62" s="284"/>
      <c r="E62" s="284"/>
      <c r="F62" s="284">
        <f t="shared" si="9"/>
        <v>0</v>
      </c>
      <c r="G62" s="284">
        <f t="shared" si="9"/>
        <v>0</v>
      </c>
      <c r="H62" s="284">
        <f t="shared" si="9"/>
        <v>0</v>
      </c>
      <c r="I62" s="285"/>
    </row>
    <row r="63" spans="1:9" s="287" customFormat="1" ht="12" customHeight="1" x14ac:dyDescent="0.35">
      <c r="A63" s="512" t="s">
        <v>114</v>
      </c>
      <c r="B63" s="279" t="s">
        <v>623</v>
      </c>
      <c r="C63" s="280">
        <f>+C8+C15+C22+C29+C36+C47+C53+C58</f>
        <v>0</v>
      </c>
      <c r="D63" s="280"/>
      <c r="E63" s="280">
        <f>+E8+E15+E22+E29+E36+E47+E53+E58</f>
        <v>0</v>
      </c>
      <c r="F63" s="280">
        <f>+F8+F15+F22+F29+F36+F47+F53+F58</f>
        <v>0</v>
      </c>
      <c r="G63" s="280">
        <f>+G8+G15+G22+G29+G36+G47+G53+G58</f>
        <v>0</v>
      </c>
      <c r="H63" s="280">
        <f>+H8+H15+H22+H29+H36+H47+H53+H58</f>
        <v>0</v>
      </c>
      <c r="I63" s="281" t="e">
        <f>+H63/G63</f>
        <v>#DIV/0!</v>
      </c>
    </row>
    <row r="64" spans="1:9" s="287" customFormat="1" ht="12" customHeight="1" x14ac:dyDescent="0.25">
      <c r="A64" s="291" t="s">
        <v>362</v>
      </c>
      <c r="B64" s="289" t="s">
        <v>624</v>
      </c>
      <c r="C64" s="280">
        <f>SUM(C65:C67)</f>
        <v>0</v>
      </c>
      <c r="D64" s="280"/>
      <c r="E64" s="280">
        <f>SUM(E65:E67)</f>
        <v>0</v>
      </c>
      <c r="F64" s="280">
        <f>SUM(F65:F67)</f>
        <v>0</v>
      </c>
      <c r="G64" s="280">
        <f>SUM(G65:G67)</f>
        <v>0</v>
      </c>
      <c r="H64" s="280">
        <f>SUM(H65:H67)</f>
        <v>0</v>
      </c>
      <c r="I64" s="281"/>
    </row>
    <row r="65" spans="1:9" s="287" customFormat="1" ht="12" hidden="1" customHeight="1" x14ac:dyDescent="0.35">
      <c r="A65" s="282" t="s">
        <v>118</v>
      </c>
      <c r="B65" s="283" t="s">
        <v>119</v>
      </c>
      <c r="C65" s="284"/>
      <c r="D65" s="284"/>
      <c r="E65" s="284"/>
      <c r="F65" s="284">
        <f t="shared" ref="F65:H67" si="10">+C65+D65+E65</f>
        <v>0</v>
      </c>
      <c r="G65" s="284">
        <f t="shared" si="10"/>
        <v>0</v>
      </c>
      <c r="H65" s="284">
        <f t="shared" si="10"/>
        <v>0</v>
      </c>
      <c r="I65" s="285"/>
    </row>
    <row r="66" spans="1:9" s="287" customFormat="1" ht="12" hidden="1" customHeight="1" x14ac:dyDescent="0.35">
      <c r="A66" s="282" t="s">
        <v>120</v>
      </c>
      <c r="B66" s="283" t="s">
        <v>121</v>
      </c>
      <c r="C66" s="284"/>
      <c r="D66" s="284"/>
      <c r="E66" s="284"/>
      <c r="F66" s="284">
        <f t="shared" si="10"/>
        <v>0</v>
      </c>
      <c r="G66" s="284">
        <f t="shared" si="10"/>
        <v>0</v>
      </c>
      <c r="H66" s="284">
        <f t="shared" si="10"/>
        <v>0</v>
      </c>
      <c r="I66" s="285"/>
    </row>
    <row r="67" spans="1:9" s="287" customFormat="1" ht="12" hidden="1" customHeight="1" x14ac:dyDescent="0.35">
      <c r="A67" s="282" t="s">
        <v>122</v>
      </c>
      <c r="B67" s="292" t="s">
        <v>363</v>
      </c>
      <c r="C67" s="284"/>
      <c r="D67" s="284"/>
      <c r="E67" s="284"/>
      <c r="F67" s="284">
        <f t="shared" si="10"/>
        <v>0</v>
      </c>
      <c r="G67" s="284">
        <f t="shared" si="10"/>
        <v>0</v>
      </c>
      <c r="H67" s="284">
        <f t="shared" si="10"/>
        <v>0</v>
      </c>
      <c r="I67" s="285"/>
    </row>
    <row r="68" spans="1:9" s="287" customFormat="1" ht="12" customHeight="1" x14ac:dyDescent="0.35">
      <c r="A68" s="512" t="s">
        <v>124</v>
      </c>
      <c r="B68" s="289" t="s">
        <v>625</v>
      </c>
      <c r="C68" s="280">
        <f>SUM(C69:C72)</f>
        <v>0</v>
      </c>
      <c r="D68" s="280"/>
      <c r="E68" s="280">
        <f>SUM(E69:E72)</f>
        <v>0</v>
      </c>
      <c r="F68" s="280">
        <f>SUM(F69:F72)</f>
        <v>0</v>
      </c>
      <c r="G68" s="280">
        <f>SUM(G69:G72)</f>
        <v>0</v>
      </c>
      <c r="H68" s="280">
        <f>SUM(H69:H72)</f>
        <v>0</v>
      </c>
      <c r="I68" s="281"/>
    </row>
    <row r="69" spans="1:9" s="287" customFormat="1" ht="12" hidden="1" customHeight="1" x14ac:dyDescent="0.25">
      <c r="A69" s="291" t="s">
        <v>126</v>
      </c>
      <c r="B69" s="283" t="s">
        <v>127</v>
      </c>
      <c r="C69" s="284"/>
      <c r="D69" s="284"/>
      <c r="E69" s="284"/>
      <c r="F69" s="284">
        <f t="shared" ref="F69:H73" si="11">+C69+D69+E69</f>
        <v>0</v>
      </c>
      <c r="G69" s="284">
        <f t="shared" si="11"/>
        <v>0</v>
      </c>
      <c r="H69" s="284">
        <f t="shared" si="11"/>
        <v>0</v>
      </c>
      <c r="I69" s="285"/>
    </row>
    <row r="70" spans="1:9" s="287" customFormat="1" ht="12" hidden="1" customHeight="1" x14ac:dyDescent="0.35">
      <c r="A70" s="512" t="s">
        <v>128</v>
      </c>
      <c r="B70" s="283" t="s">
        <v>129</v>
      </c>
      <c r="C70" s="284"/>
      <c r="D70" s="284"/>
      <c r="E70" s="284"/>
      <c r="F70" s="284">
        <f t="shared" si="11"/>
        <v>0</v>
      </c>
      <c r="G70" s="284">
        <f t="shared" si="11"/>
        <v>0</v>
      </c>
      <c r="H70" s="284">
        <f t="shared" si="11"/>
        <v>0</v>
      </c>
      <c r="I70" s="285"/>
    </row>
    <row r="71" spans="1:9" s="287" customFormat="1" ht="12" hidden="1" customHeight="1" x14ac:dyDescent="0.25">
      <c r="A71" s="291" t="s">
        <v>130</v>
      </c>
      <c r="B71" s="283" t="s">
        <v>131</v>
      </c>
      <c r="C71" s="284"/>
      <c r="D71" s="284"/>
      <c r="E71" s="284"/>
      <c r="F71" s="284">
        <f t="shared" si="11"/>
        <v>0</v>
      </c>
      <c r="G71" s="284">
        <f t="shared" si="11"/>
        <v>0</v>
      </c>
      <c r="H71" s="284">
        <f t="shared" si="11"/>
        <v>0</v>
      </c>
      <c r="I71" s="285"/>
    </row>
    <row r="72" spans="1:9" s="287" customFormat="1" ht="12" hidden="1" customHeight="1" x14ac:dyDescent="0.35">
      <c r="A72" s="512" t="s">
        <v>132</v>
      </c>
      <c r="B72" s="283" t="s">
        <v>133</v>
      </c>
      <c r="C72" s="284"/>
      <c r="D72" s="284"/>
      <c r="E72" s="284"/>
      <c r="F72" s="284">
        <f t="shared" si="11"/>
        <v>0</v>
      </c>
      <c r="G72" s="284">
        <f t="shared" si="11"/>
        <v>0</v>
      </c>
      <c r="H72" s="284">
        <f t="shared" si="11"/>
        <v>0</v>
      </c>
      <c r="I72" s="285"/>
    </row>
    <row r="73" spans="1:9" s="287" customFormat="1" ht="12" customHeight="1" x14ac:dyDescent="0.25">
      <c r="A73" s="291" t="s">
        <v>134</v>
      </c>
      <c r="B73" s="289" t="s">
        <v>626</v>
      </c>
      <c r="C73" s="280">
        <f>SUM(C74)</f>
        <v>500000</v>
      </c>
      <c r="D73" s="280"/>
      <c r="E73" s="280"/>
      <c r="F73" s="280">
        <f>+C73+D73+E73</f>
        <v>500000</v>
      </c>
      <c r="G73" s="280">
        <f t="shared" si="11"/>
        <v>500000</v>
      </c>
      <c r="H73" s="280">
        <f t="shared" si="11"/>
        <v>1000000</v>
      </c>
      <c r="I73" s="281">
        <v>0</v>
      </c>
    </row>
    <row r="74" spans="1:9" s="287" customFormat="1" ht="12" customHeight="1" x14ac:dyDescent="0.35">
      <c r="A74" s="512" t="s">
        <v>136</v>
      </c>
      <c r="B74" s="283" t="s">
        <v>137</v>
      </c>
      <c r="C74" s="284">
        <v>500000</v>
      </c>
      <c r="D74" s="284"/>
      <c r="E74" s="284"/>
      <c r="F74" s="284">
        <f>+C74+D74+E74</f>
        <v>500000</v>
      </c>
      <c r="G74" s="284"/>
      <c r="H74" s="284"/>
      <c r="I74" s="285" t="e">
        <f>+H74/G74</f>
        <v>#DIV/0!</v>
      </c>
    </row>
    <row r="75" spans="1:9" s="286" customFormat="1" ht="12" hidden="1" customHeight="1" x14ac:dyDescent="0.25">
      <c r="A75" s="291" t="s">
        <v>138</v>
      </c>
      <c r="B75" s="283" t="s">
        <v>139</v>
      </c>
      <c r="C75" s="284"/>
      <c r="D75" s="284"/>
      <c r="E75" s="284"/>
      <c r="F75" s="284">
        <f t="shared" ref="F75:H75" si="12">+C75+D75+E75</f>
        <v>0</v>
      </c>
      <c r="G75" s="284">
        <f t="shared" si="12"/>
        <v>0</v>
      </c>
      <c r="H75" s="284">
        <f t="shared" si="12"/>
        <v>0</v>
      </c>
      <c r="I75" s="285"/>
    </row>
    <row r="76" spans="1:9" s="287" customFormat="1" ht="12" customHeight="1" x14ac:dyDescent="0.35">
      <c r="A76" s="512" t="s">
        <v>140</v>
      </c>
      <c r="B76" s="289" t="s">
        <v>627</v>
      </c>
      <c r="C76" s="280">
        <f>SUM(C77:C79)</f>
        <v>315277633</v>
      </c>
      <c r="D76" s="280">
        <f t="shared" ref="D76:F76" si="13">SUM(D77:D79)</f>
        <v>0</v>
      </c>
      <c r="E76" s="280">
        <f t="shared" si="13"/>
        <v>0</v>
      </c>
      <c r="F76" s="280">
        <f t="shared" si="13"/>
        <v>315277633</v>
      </c>
      <c r="G76" s="280">
        <f>SUM(G77:G79)</f>
        <v>0</v>
      </c>
      <c r="H76" s="280">
        <f>SUM(H77:H79)</f>
        <v>0</v>
      </c>
      <c r="I76" s="281" t="e">
        <f>+H76/G76</f>
        <v>#DIV/0!</v>
      </c>
    </row>
    <row r="77" spans="1:9" s="287" customFormat="1" ht="12" customHeight="1" x14ac:dyDescent="0.25">
      <c r="A77" s="291" t="s">
        <v>142</v>
      </c>
      <c r="B77" s="283" t="s">
        <v>631</v>
      </c>
      <c r="C77" s="284">
        <f>+C148-C73</f>
        <v>315277633</v>
      </c>
      <c r="D77" s="284"/>
      <c r="E77" s="284"/>
      <c r="F77" s="284">
        <f>+C77+D77+E77</f>
        <v>315277633</v>
      </c>
      <c r="G77" s="284"/>
      <c r="H77" s="284"/>
      <c r="I77" s="285"/>
    </row>
    <row r="78" spans="1:9" s="287" customFormat="1" ht="12" hidden="1" customHeight="1" x14ac:dyDescent="0.35">
      <c r="A78" s="512" t="s">
        <v>144</v>
      </c>
      <c r="B78" s="283" t="s">
        <v>145</v>
      </c>
      <c r="C78" s="284"/>
      <c r="D78" s="284"/>
      <c r="E78" s="284"/>
      <c r="F78" s="284">
        <f t="shared" ref="F78:H79" si="14">+C78+D78+E78</f>
        <v>0</v>
      </c>
      <c r="G78" s="284">
        <f t="shared" si="14"/>
        <v>0</v>
      </c>
      <c r="H78" s="284">
        <f t="shared" si="14"/>
        <v>0</v>
      </c>
      <c r="I78" s="285"/>
    </row>
    <row r="79" spans="1:9" s="287" customFormat="1" ht="12" hidden="1" customHeight="1" x14ac:dyDescent="0.25">
      <c r="A79" s="291" t="s">
        <v>146</v>
      </c>
      <c r="B79" s="283" t="s">
        <v>147</v>
      </c>
      <c r="C79" s="284"/>
      <c r="D79" s="284"/>
      <c r="E79" s="284"/>
      <c r="F79" s="284">
        <f t="shared" si="14"/>
        <v>0</v>
      </c>
      <c r="G79" s="284">
        <f t="shared" si="14"/>
        <v>0</v>
      </c>
      <c r="H79" s="284">
        <f t="shared" si="14"/>
        <v>0</v>
      </c>
      <c r="I79" s="285"/>
    </row>
    <row r="80" spans="1:9" s="287" customFormat="1" ht="12" customHeight="1" x14ac:dyDescent="0.35">
      <c r="A80" s="512" t="s">
        <v>148</v>
      </c>
      <c r="B80" s="289" t="s">
        <v>628</v>
      </c>
      <c r="C80" s="280">
        <f>SUM(C81:C84)</f>
        <v>0</v>
      </c>
      <c r="D80" s="280"/>
      <c r="E80" s="280">
        <f>SUM(E81:E84)</f>
        <v>0</v>
      </c>
      <c r="F80" s="280">
        <f>SUM(F81:F84)</f>
        <v>0</v>
      </c>
      <c r="G80" s="280">
        <f>SUM(G81:G84)</f>
        <v>0</v>
      </c>
      <c r="H80" s="280">
        <f>SUM(H81:H84)</f>
        <v>0</v>
      </c>
      <c r="I80" s="281"/>
    </row>
    <row r="81" spans="1:9" s="287" customFormat="1" ht="12" hidden="1" customHeight="1" x14ac:dyDescent="0.25">
      <c r="A81" s="291" t="s">
        <v>150</v>
      </c>
      <c r="B81" s="283" t="s">
        <v>151</v>
      </c>
      <c r="C81" s="284"/>
      <c r="D81" s="284"/>
      <c r="E81" s="284"/>
      <c r="F81" s="284">
        <f t="shared" ref="F81:H84" si="15">+C81+D81+E81</f>
        <v>0</v>
      </c>
      <c r="G81" s="284">
        <f t="shared" si="15"/>
        <v>0</v>
      </c>
      <c r="H81" s="284">
        <f t="shared" si="15"/>
        <v>0</v>
      </c>
      <c r="I81" s="285"/>
    </row>
    <row r="82" spans="1:9" s="287" customFormat="1" ht="12" hidden="1" customHeight="1" x14ac:dyDescent="0.35">
      <c r="A82" s="512" t="s">
        <v>152</v>
      </c>
      <c r="B82" s="283" t="s">
        <v>153</v>
      </c>
      <c r="C82" s="284"/>
      <c r="D82" s="284"/>
      <c r="E82" s="284"/>
      <c r="F82" s="284">
        <f t="shared" si="15"/>
        <v>0</v>
      </c>
      <c r="G82" s="284">
        <f t="shared" si="15"/>
        <v>0</v>
      </c>
      <c r="H82" s="284">
        <f t="shared" si="15"/>
        <v>0</v>
      </c>
      <c r="I82" s="285"/>
    </row>
    <row r="83" spans="1:9" s="286" customFormat="1" ht="12" hidden="1" customHeight="1" x14ac:dyDescent="0.25">
      <c r="A83" s="291" t="s">
        <v>154</v>
      </c>
      <c r="B83" s="283" t="s">
        <v>155</v>
      </c>
      <c r="C83" s="284"/>
      <c r="D83" s="284"/>
      <c r="E83" s="284"/>
      <c r="F83" s="284">
        <f t="shared" si="15"/>
        <v>0</v>
      </c>
      <c r="G83" s="284">
        <f t="shared" si="15"/>
        <v>0</v>
      </c>
      <c r="H83" s="284">
        <f t="shared" si="15"/>
        <v>0</v>
      </c>
      <c r="I83" s="285"/>
    </row>
    <row r="84" spans="1:9" s="286" customFormat="1" ht="12" hidden="1" customHeight="1" x14ac:dyDescent="0.35">
      <c r="A84" s="512" t="s">
        <v>156</v>
      </c>
      <c r="B84" s="283" t="s">
        <v>157</v>
      </c>
      <c r="C84" s="284"/>
      <c r="D84" s="284"/>
      <c r="E84" s="284"/>
      <c r="F84" s="284">
        <f t="shared" si="15"/>
        <v>0</v>
      </c>
      <c r="G84" s="284">
        <f t="shared" si="15"/>
        <v>0</v>
      </c>
      <c r="H84" s="284">
        <f t="shared" si="15"/>
        <v>0</v>
      </c>
      <c r="I84" s="285"/>
    </row>
    <row r="85" spans="1:9" s="286" customFormat="1" ht="21" x14ac:dyDescent="0.25">
      <c r="A85" s="291" t="s">
        <v>158</v>
      </c>
      <c r="B85" s="289" t="s">
        <v>159</v>
      </c>
      <c r="C85" s="290"/>
      <c r="D85" s="290"/>
      <c r="E85" s="290"/>
      <c r="F85" s="290"/>
      <c r="G85" s="290"/>
      <c r="H85" s="290"/>
      <c r="I85" s="294"/>
    </row>
    <row r="86" spans="1:9" s="286" customFormat="1" ht="12" customHeight="1" x14ac:dyDescent="0.35">
      <c r="A86" s="512" t="s">
        <v>160</v>
      </c>
      <c r="B86" s="295" t="s">
        <v>629</v>
      </c>
      <c r="C86" s="280">
        <f>+C64+C68+C73+C76+C80+C85</f>
        <v>315777633</v>
      </c>
      <c r="D86" s="280"/>
      <c r="E86" s="280">
        <f>+E64+E68+E73+E76+E80+E85</f>
        <v>0</v>
      </c>
      <c r="F86" s="280">
        <f>+F64+F68+F73+F76+F80+F85</f>
        <v>315777633</v>
      </c>
      <c r="G86" s="280">
        <f>+G64+G68+G73+G76+G80+G85</f>
        <v>500000</v>
      </c>
      <c r="H86" s="280">
        <f>+H64+H68+H73+H76+H80+H85</f>
        <v>1000000</v>
      </c>
      <c r="I86" s="281">
        <f>+H86/G86</f>
        <v>2</v>
      </c>
    </row>
    <row r="87" spans="1:9" s="287" customFormat="1" ht="12" customHeight="1" x14ac:dyDescent="0.25">
      <c r="A87" s="291" t="s">
        <v>162</v>
      </c>
      <c r="B87" s="295" t="s">
        <v>630</v>
      </c>
      <c r="C87" s="280">
        <f>+C63+C86</f>
        <v>315777633</v>
      </c>
      <c r="D87" s="280"/>
      <c r="E87" s="280">
        <f>+E63+E86</f>
        <v>0</v>
      </c>
      <c r="F87" s="280">
        <f>+F63+F86</f>
        <v>315777633</v>
      </c>
      <c r="G87" s="280">
        <f>+G63+G86</f>
        <v>500000</v>
      </c>
      <c r="H87" s="280">
        <f>+H63+H86</f>
        <v>1000000</v>
      </c>
      <c r="I87" s="281">
        <f>+H87/G87</f>
        <v>2</v>
      </c>
    </row>
    <row r="88" spans="1:9" s="287" customFormat="1" ht="15" customHeight="1" x14ac:dyDescent="0.35">
      <c r="A88" s="296"/>
      <c r="B88" s="297"/>
      <c r="C88" s="298"/>
      <c r="D88" s="298"/>
      <c r="E88" s="298"/>
      <c r="F88" s="298"/>
      <c r="G88" s="298"/>
      <c r="H88" s="298"/>
      <c r="I88" s="298"/>
    </row>
    <row r="89" spans="1:9" s="278" customFormat="1" ht="8.25" customHeight="1" x14ac:dyDescent="0.25">
      <c r="A89" s="273"/>
      <c r="B89" s="273"/>
      <c r="C89" s="301"/>
      <c r="D89" s="301"/>
      <c r="E89" s="301"/>
      <c r="F89" s="301"/>
      <c r="G89" s="301"/>
      <c r="H89" s="301"/>
      <c r="I89" s="301" t="s">
        <v>565</v>
      </c>
    </row>
    <row r="90" spans="1:9" ht="12" customHeight="1" x14ac:dyDescent="0.35">
      <c r="A90" s="657" t="s">
        <v>356</v>
      </c>
      <c r="B90" s="657" t="s">
        <v>357</v>
      </c>
      <c r="C90" s="647" t="s">
        <v>843</v>
      </c>
      <c r="D90" s="647"/>
      <c r="E90" s="647"/>
      <c r="F90" s="650" t="s">
        <v>556</v>
      </c>
      <c r="G90" s="647" t="s">
        <v>557</v>
      </c>
      <c r="H90" s="647" t="s">
        <v>558</v>
      </c>
      <c r="I90" s="664" t="s">
        <v>559</v>
      </c>
    </row>
    <row r="91" spans="1:9" ht="25.5" customHeight="1" x14ac:dyDescent="0.35">
      <c r="A91" s="657"/>
      <c r="B91" s="657"/>
      <c r="C91" s="275" t="s">
        <v>241</v>
      </c>
      <c r="D91" s="275" t="s">
        <v>242</v>
      </c>
      <c r="E91" s="275" t="s">
        <v>243</v>
      </c>
      <c r="F91" s="650"/>
      <c r="G91" s="647"/>
      <c r="H91" s="647"/>
      <c r="I91" s="647"/>
    </row>
    <row r="92" spans="1:9" ht="12" customHeight="1" x14ac:dyDescent="0.35">
      <c r="A92" s="513">
        <v>1</v>
      </c>
      <c r="B92" s="513">
        <v>2</v>
      </c>
      <c r="C92" s="513">
        <v>3</v>
      </c>
      <c r="D92" s="513">
        <v>4</v>
      </c>
      <c r="E92" s="513">
        <v>5</v>
      </c>
      <c r="F92" s="513">
        <v>3</v>
      </c>
      <c r="G92" s="513">
        <v>4</v>
      </c>
      <c r="H92" s="513">
        <v>5</v>
      </c>
      <c r="I92" s="513">
        <v>6</v>
      </c>
    </row>
    <row r="93" spans="1:9" ht="12" customHeight="1" x14ac:dyDescent="0.35">
      <c r="A93" s="657" t="s">
        <v>246</v>
      </c>
      <c r="B93" s="657"/>
      <c r="C93" s="657"/>
      <c r="D93" s="657"/>
      <c r="E93" s="657"/>
      <c r="F93" s="657"/>
      <c r="G93" s="657"/>
      <c r="H93" s="657"/>
      <c r="I93" s="657"/>
    </row>
    <row r="94" spans="1:9" ht="12" customHeight="1" x14ac:dyDescent="0.35">
      <c r="A94" s="512" t="s">
        <v>4</v>
      </c>
      <c r="B94" s="302" t="s">
        <v>607</v>
      </c>
      <c r="C94" s="280">
        <f>SUM(C95:C99)</f>
        <v>305920360</v>
      </c>
      <c r="D94" s="280"/>
      <c r="E94" s="280">
        <f>SUM(E95:E99)</f>
        <v>0</v>
      </c>
      <c r="F94" s="280">
        <f>SUM(F95:F99)</f>
        <v>305920360</v>
      </c>
      <c r="G94" s="280">
        <f>SUM(G95:G99)</f>
        <v>0</v>
      </c>
      <c r="H94" s="280">
        <f>SUM(H95:H99)</f>
        <v>0</v>
      </c>
      <c r="I94" s="281" t="e">
        <f>+H94/G94</f>
        <v>#DIV/0!</v>
      </c>
    </row>
    <row r="95" spans="1:9" ht="12" customHeight="1" x14ac:dyDescent="0.35">
      <c r="A95" s="282" t="s">
        <v>6</v>
      </c>
      <c r="B95" s="303" t="s">
        <v>168</v>
      </c>
      <c r="C95" s="284">
        <v>234328580</v>
      </c>
      <c r="D95" s="284"/>
      <c r="E95" s="284"/>
      <c r="F95" s="284">
        <f>+C95+D95+E95</f>
        <v>234328580</v>
      </c>
      <c r="G95" s="284"/>
      <c r="H95" s="284"/>
      <c r="I95" s="285" t="e">
        <f>+H95/G95</f>
        <v>#DIV/0!</v>
      </c>
    </row>
    <row r="96" spans="1:9" x14ac:dyDescent="0.35">
      <c r="A96" s="282" t="s">
        <v>8</v>
      </c>
      <c r="B96" s="303" t="s">
        <v>169</v>
      </c>
      <c r="C96" s="284">
        <v>38553262</v>
      </c>
      <c r="D96" s="284"/>
      <c r="E96" s="284"/>
      <c r="F96" s="284">
        <f t="shared" ref="F96:F97" si="16">+C96+D96+E96</f>
        <v>38553262</v>
      </c>
      <c r="G96" s="284"/>
      <c r="H96" s="284"/>
      <c r="I96" s="285" t="e">
        <f>+H96/G96</f>
        <v>#DIV/0!</v>
      </c>
    </row>
    <row r="97" spans="1:9" ht="12" customHeight="1" x14ac:dyDescent="0.35">
      <c r="A97" s="282" t="s">
        <v>10</v>
      </c>
      <c r="B97" s="303" t="s">
        <v>170</v>
      </c>
      <c r="C97" s="284">
        <v>33038518</v>
      </c>
      <c r="D97" s="284"/>
      <c r="E97" s="284"/>
      <c r="F97" s="284">
        <f t="shared" si="16"/>
        <v>33038518</v>
      </c>
      <c r="G97" s="284"/>
      <c r="H97" s="284"/>
      <c r="I97" s="285" t="e">
        <f>+H97/G97</f>
        <v>#DIV/0!</v>
      </c>
    </row>
    <row r="98" spans="1:9" ht="12" customHeight="1" x14ac:dyDescent="0.35">
      <c r="A98" s="282" t="s">
        <v>12</v>
      </c>
      <c r="B98" s="303" t="s">
        <v>171</v>
      </c>
      <c r="C98" s="284"/>
      <c r="D98" s="284"/>
      <c r="E98" s="284"/>
      <c r="F98" s="284"/>
      <c r="G98" s="284"/>
      <c r="H98" s="284"/>
      <c r="I98" s="285"/>
    </row>
    <row r="99" spans="1:9" ht="12" customHeight="1" x14ac:dyDescent="0.35">
      <c r="A99" s="282" t="s">
        <v>172</v>
      </c>
      <c r="B99" s="303" t="s">
        <v>173</v>
      </c>
      <c r="C99" s="284"/>
      <c r="D99" s="284"/>
      <c r="E99" s="284"/>
      <c r="F99" s="284">
        <v>0</v>
      </c>
      <c r="G99" s="284"/>
      <c r="H99" s="284"/>
      <c r="I99" s="343" t="e">
        <f>+H99/G99</f>
        <v>#DIV/0!</v>
      </c>
    </row>
    <row r="100" spans="1:9" ht="12" customHeight="1" x14ac:dyDescent="0.35">
      <c r="A100" s="282" t="s">
        <v>16</v>
      </c>
      <c r="B100" s="303" t="s">
        <v>605</v>
      </c>
      <c r="C100" s="284"/>
      <c r="D100" s="284"/>
      <c r="E100" s="284"/>
      <c r="F100" s="284">
        <f t="shared" ref="F100:I109" si="17">+C100+D100+E100</f>
        <v>0</v>
      </c>
      <c r="G100" s="284">
        <f t="shared" si="17"/>
        <v>0</v>
      </c>
      <c r="H100" s="284">
        <f t="shared" si="17"/>
        <v>0</v>
      </c>
      <c r="I100" s="284">
        <f t="shared" si="17"/>
        <v>0</v>
      </c>
    </row>
    <row r="101" spans="1:9" ht="12" hidden="1" customHeight="1" x14ac:dyDescent="0.35">
      <c r="A101" s="282" t="s">
        <v>175</v>
      </c>
      <c r="B101" s="304" t="s">
        <v>176</v>
      </c>
      <c r="C101" s="284"/>
      <c r="D101" s="284"/>
      <c r="E101" s="284"/>
      <c r="F101" s="284">
        <f t="shared" si="17"/>
        <v>0</v>
      </c>
      <c r="G101" s="284">
        <f t="shared" si="17"/>
        <v>0</v>
      </c>
      <c r="H101" s="284">
        <f t="shared" si="17"/>
        <v>0</v>
      </c>
      <c r="I101" s="284">
        <f t="shared" si="17"/>
        <v>0</v>
      </c>
    </row>
    <row r="102" spans="1:9" ht="12" hidden="1" customHeight="1" x14ac:dyDescent="0.35">
      <c r="A102" s="282" t="s">
        <v>177</v>
      </c>
      <c r="B102" s="303" t="s">
        <v>178</v>
      </c>
      <c r="C102" s="284"/>
      <c r="D102" s="284"/>
      <c r="E102" s="284"/>
      <c r="F102" s="284">
        <f t="shared" si="17"/>
        <v>0</v>
      </c>
      <c r="G102" s="284">
        <f t="shared" si="17"/>
        <v>0</v>
      </c>
      <c r="H102" s="284">
        <f t="shared" si="17"/>
        <v>0</v>
      </c>
      <c r="I102" s="284">
        <f t="shared" si="17"/>
        <v>0</v>
      </c>
    </row>
    <row r="103" spans="1:9" ht="12" hidden="1" customHeight="1" x14ac:dyDescent="0.35">
      <c r="A103" s="282" t="s">
        <v>179</v>
      </c>
      <c r="B103" s="303" t="s">
        <v>180</v>
      </c>
      <c r="C103" s="284"/>
      <c r="D103" s="284"/>
      <c r="E103" s="284"/>
      <c r="F103" s="284">
        <f t="shared" si="17"/>
        <v>0</v>
      </c>
      <c r="G103" s="284">
        <f t="shared" si="17"/>
        <v>0</v>
      </c>
      <c r="H103" s="284">
        <f t="shared" si="17"/>
        <v>0</v>
      </c>
      <c r="I103" s="284">
        <f t="shared" si="17"/>
        <v>0</v>
      </c>
    </row>
    <row r="104" spans="1:9" ht="12" hidden="1" customHeight="1" x14ac:dyDescent="0.35">
      <c r="A104" s="282" t="s">
        <v>181</v>
      </c>
      <c r="B104" s="304" t="s">
        <v>182</v>
      </c>
      <c r="C104" s="284"/>
      <c r="D104" s="284"/>
      <c r="E104" s="284"/>
      <c r="F104" s="284">
        <f t="shared" si="17"/>
        <v>0</v>
      </c>
      <c r="G104" s="284">
        <f t="shared" si="17"/>
        <v>0</v>
      </c>
      <c r="H104" s="284">
        <f t="shared" si="17"/>
        <v>0</v>
      </c>
      <c r="I104" s="284">
        <f t="shared" si="17"/>
        <v>0</v>
      </c>
    </row>
    <row r="105" spans="1:9" ht="12" hidden="1" customHeight="1" x14ac:dyDescent="0.35">
      <c r="A105" s="282" t="s">
        <v>183</v>
      </c>
      <c r="B105" s="304" t="s">
        <v>184</v>
      </c>
      <c r="C105" s="284"/>
      <c r="D105" s="284"/>
      <c r="E105" s="284"/>
      <c r="F105" s="284">
        <f t="shared" si="17"/>
        <v>0</v>
      </c>
      <c r="G105" s="284">
        <f t="shared" si="17"/>
        <v>0</v>
      </c>
      <c r="H105" s="284">
        <f t="shared" si="17"/>
        <v>0</v>
      </c>
      <c r="I105" s="284">
        <f t="shared" si="17"/>
        <v>0</v>
      </c>
    </row>
    <row r="106" spans="1:9" ht="12" hidden="1" customHeight="1" x14ac:dyDescent="0.35">
      <c r="A106" s="282" t="s">
        <v>185</v>
      </c>
      <c r="B106" s="303" t="s">
        <v>186</v>
      </c>
      <c r="C106" s="284"/>
      <c r="D106" s="284"/>
      <c r="E106" s="284"/>
      <c r="F106" s="284">
        <f t="shared" si="17"/>
        <v>0</v>
      </c>
      <c r="G106" s="284">
        <f t="shared" si="17"/>
        <v>0</v>
      </c>
      <c r="H106" s="284">
        <f t="shared" si="17"/>
        <v>0</v>
      </c>
      <c r="I106" s="284">
        <f t="shared" si="17"/>
        <v>0</v>
      </c>
    </row>
    <row r="107" spans="1:9" ht="12" hidden="1" customHeight="1" x14ac:dyDescent="0.35">
      <c r="A107" s="282" t="s">
        <v>187</v>
      </c>
      <c r="B107" s="303" t="s">
        <v>188</v>
      </c>
      <c r="C107" s="284"/>
      <c r="D107" s="284"/>
      <c r="E107" s="284"/>
      <c r="F107" s="284">
        <f t="shared" si="17"/>
        <v>0</v>
      </c>
      <c r="G107" s="284">
        <f t="shared" si="17"/>
        <v>0</v>
      </c>
      <c r="H107" s="284">
        <f t="shared" si="17"/>
        <v>0</v>
      </c>
      <c r="I107" s="284">
        <f t="shared" si="17"/>
        <v>0</v>
      </c>
    </row>
    <row r="108" spans="1:9" ht="12" hidden="1" customHeight="1" x14ac:dyDescent="0.35">
      <c r="A108" s="282" t="s">
        <v>189</v>
      </c>
      <c r="B108" s="303" t="s">
        <v>190</v>
      </c>
      <c r="C108" s="284"/>
      <c r="D108" s="284"/>
      <c r="E108" s="284"/>
      <c r="F108" s="284">
        <f t="shared" si="17"/>
        <v>0</v>
      </c>
      <c r="G108" s="284">
        <f t="shared" si="17"/>
        <v>0</v>
      </c>
      <c r="H108" s="284">
        <f t="shared" si="17"/>
        <v>0</v>
      </c>
      <c r="I108" s="284">
        <f t="shared" si="17"/>
        <v>0</v>
      </c>
    </row>
    <row r="109" spans="1:9" ht="12" hidden="1" customHeight="1" x14ac:dyDescent="0.35">
      <c r="A109" s="282" t="s">
        <v>191</v>
      </c>
      <c r="B109" s="303" t="s">
        <v>192</v>
      </c>
      <c r="C109" s="284"/>
      <c r="D109" s="284"/>
      <c r="E109" s="284"/>
      <c r="F109" s="284">
        <f t="shared" si="17"/>
        <v>0</v>
      </c>
      <c r="G109" s="284"/>
      <c r="H109" s="284"/>
      <c r="I109" s="284"/>
    </row>
    <row r="110" spans="1:9" ht="12" customHeight="1" x14ac:dyDescent="0.35">
      <c r="A110" s="512" t="s">
        <v>18</v>
      </c>
      <c r="B110" s="302" t="s">
        <v>608</v>
      </c>
      <c r="C110" s="280">
        <f>+C111+C113+C115</f>
        <v>9857273</v>
      </c>
      <c r="D110" s="280">
        <f t="shared" ref="D110:F110" si="18">+D111+D113+D115</f>
        <v>0</v>
      </c>
      <c r="E110" s="280">
        <f t="shared" si="18"/>
        <v>0</v>
      </c>
      <c r="F110" s="280">
        <f t="shared" si="18"/>
        <v>9857273</v>
      </c>
      <c r="G110" s="280">
        <f>+G111+G113+G115</f>
        <v>0</v>
      </c>
      <c r="H110" s="280">
        <f>+H111+H113+H115</f>
        <v>0</v>
      </c>
      <c r="I110" s="281" t="e">
        <f>+H110/G110</f>
        <v>#DIV/0!</v>
      </c>
    </row>
    <row r="111" spans="1:9" ht="12" customHeight="1" x14ac:dyDescent="0.35">
      <c r="A111" s="282" t="s">
        <v>20</v>
      </c>
      <c r="B111" s="303" t="s">
        <v>194</v>
      </c>
      <c r="C111" s="284">
        <v>7391273</v>
      </c>
      <c r="D111" s="284"/>
      <c r="E111" s="284"/>
      <c r="F111" s="284">
        <f>+C111+D111+E111</f>
        <v>7391273</v>
      </c>
      <c r="G111" s="284"/>
      <c r="H111" s="284"/>
      <c r="I111" s="285" t="e">
        <f>+H111/G111</f>
        <v>#DIV/0!</v>
      </c>
    </row>
    <row r="112" spans="1:9" ht="12" hidden="1" customHeight="1" x14ac:dyDescent="0.35">
      <c r="A112" s="282" t="s">
        <v>22</v>
      </c>
      <c r="B112" s="303" t="s">
        <v>195</v>
      </c>
      <c r="C112" s="284"/>
      <c r="D112" s="284"/>
      <c r="E112" s="284"/>
      <c r="F112" s="284"/>
      <c r="G112" s="284"/>
      <c r="H112" s="284"/>
      <c r="I112" s="284"/>
    </row>
    <row r="113" spans="1:9" ht="12" customHeight="1" x14ac:dyDescent="0.35">
      <c r="A113" s="282" t="s">
        <v>22</v>
      </c>
      <c r="B113" s="303" t="s">
        <v>196</v>
      </c>
      <c r="C113" s="284">
        <v>2466000</v>
      </c>
      <c r="D113" s="284"/>
      <c r="E113" s="284"/>
      <c r="F113" s="284">
        <f>+C113+D113</f>
        <v>2466000</v>
      </c>
      <c r="G113" s="284"/>
      <c r="H113" s="284"/>
      <c r="I113" s="285"/>
    </row>
    <row r="114" spans="1:9" ht="12" hidden="1" customHeight="1" x14ac:dyDescent="0.35">
      <c r="A114" s="282" t="s">
        <v>26</v>
      </c>
      <c r="B114" s="303" t="s">
        <v>197</v>
      </c>
      <c r="C114" s="284"/>
      <c r="D114" s="284"/>
      <c r="E114" s="284"/>
      <c r="F114" s="284">
        <f t="shared" ref="F114:I123" si="19">+C114+D114+E114</f>
        <v>0</v>
      </c>
      <c r="G114" s="284"/>
      <c r="H114" s="284"/>
      <c r="I114" s="284"/>
    </row>
    <row r="115" spans="1:9" ht="12" customHeight="1" x14ac:dyDescent="0.35">
      <c r="A115" s="282" t="s">
        <v>24</v>
      </c>
      <c r="B115" s="283" t="s">
        <v>198</v>
      </c>
      <c r="C115" s="284"/>
      <c r="D115" s="284"/>
      <c r="E115" s="284"/>
      <c r="F115" s="284">
        <f t="shared" si="19"/>
        <v>0</v>
      </c>
      <c r="G115" s="284"/>
      <c r="H115" s="284"/>
      <c r="I115" s="284"/>
    </row>
    <row r="116" spans="1:9" ht="12" hidden="1" customHeight="1" x14ac:dyDescent="0.35">
      <c r="A116" s="282" t="s">
        <v>30</v>
      </c>
      <c r="B116" s="283" t="s">
        <v>199</v>
      </c>
      <c r="C116" s="284"/>
      <c r="D116" s="284"/>
      <c r="E116" s="284"/>
      <c r="F116" s="284">
        <f t="shared" si="19"/>
        <v>0</v>
      </c>
      <c r="G116" s="284"/>
      <c r="H116" s="284"/>
      <c r="I116" s="284"/>
    </row>
    <row r="117" spans="1:9" ht="12" hidden="1" customHeight="1" x14ac:dyDescent="0.35">
      <c r="A117" s="282" t="s">
        <v>200</v>
      </c>
      <c r="B117" s="303" t="s">
        <v>201</v>
      </c>
      <c r="C117" s="284"/>
      <c r="D117" s="284"/>
      <c r="E117" s="284"/>
      <c r="F117" s="284">
        <f t="shared" si="19"/>
        <v>0</v>
      </c>
      <c r="G117" s="284">
        <f t="shared" si="19"/>
        <v>0</v>
      </c>
      <c r="H117" s="284">
        <f t="shared" si="19"/>
        <v>0</v>
      </c>
      <c r="I117" s="284">
        <f t="shared" si="19"/>
        <v>0</v>
      </c>
    </row>
    <row r="118" spans="1:9" ht="12" hidden="1" customHeight="1" x14ac:dyDescent="0.35">
      <c r="A118" s="282" t="s">
        <v>202</v>
      </c>
      <c r="B118" s="303" t="s">
        <v>180</v>
      </c>
      <c r="C118" s="284"/>
      <c r="D118" s="284"/>
      <c r="E118" s="284"/>
      <c r="F118" s="284">
        <f t="shared" si="19"/>
        <v>0</v>
      </c>
      <c r="G118" s="284">
        <f t="shared" si="19"/>
        <v>0</v>
      </c>
      <c r="H118" s="284">
        <f t="shared" si="19"/>
        <v>0</v>
      </c>
      <c r="I118" s="284">
        <f t="shared" si="19"/>
        <v>0</v>
      </c>
    </row>
    <row r="119" spans="1:9" ht="12" hidden="1" customHeight="1" x14ac:dyDescent="0.35">
      <c r="A119" s="282" t="s">
        <v>203</v>
      </c>
      <c r="B119" s="303" t="s">
        <v>204</v>
      </c>
      <c r="C119" s="284"/>
      <c r="D119" s="284"/>
      <c r="E119" s="284"/>
      <c r="F119" s="284">
        <f t="shared" si="19"/>
        <v>0</v>
      </c>
      <c r="G119" s="284">
        <f t="shared" si="19"/>
        <v>0</v>
      </c>
      <c r="H119" s="284">
        <f t="shared" si="19"/>
        <v>0</v>
      </c>
      <c r="I119" s="284">
        <f t="shared" si="19"/>
        <v>0</v>
      </c>
    </row>
    <row r="120" spans="1:9" ht="12" hidden="1" customHeight="1" x14ac:dyDescent="0.35">
      <c r="A120" s="282" t="s">
        <v>205</v>
      </c>
      <c r="B120" s="303" t="s">
        <v>206</v>
      </c>
      <c r="C120" s="284"/>
      <c r="D120" s="284"/>
      <c r="E120" s="284"/>
      <c r="F120" s="284">
        <f t="shared" si="19"/>
        <v>0</v>
      </c>
      <c r="G120" s="284">
        <f t="shared" si="19"/>
        <v>0</v>
      </c>
      <c r="H120" s="284">
        <f t="shared" si="19"/>
        <v>0</v>
      </c>
      <c r="I120" s="284">
        <f t="shared" si="19"/>
        <v>0</v>
      </c>
    </row>
    <row r="121" spans="1:9" ht="12" hidden="1" customHeight="1" x14ac:dyDescent="0.35">
      <c r="A121" s="282" t="s">
        <v>207</v>
      </c>
      <c r="B121" s="303" t="s">
        <v>186</v>
      </c>
      <c r="C121" s="284"/>
      <c r="D121" s="284"/>
      <c r="E121" s="284"/>
      <c r="F121" s="284">
        <f t="shared" si="19"/>
        <v>0</v>
      </c>
      <c r="G121" s="284">
        <f t="shared" si="19"/>
        <v>0</v>
      </c>
      <c r="H121" s="284">
        <f t="shared" si="19"/>
        <v>0</v>
      </c>
      <c r="I121" s="284">
        <f t="shared" si="19"/>
        <v>0</v>
      </c>
    </row>
    <row r="122" spans="1:9" s="286" customFormat="1" ht="12" hidden="1" customHeight="1" x14ac:dyDescent="0.35">
      <c r="A122" s="282" t="s">
        <v>208</v>
      </c>
      <c r="B122" s="303" t="s">
        <v>209</v>
      </c>
      <c r="C122" s="284"/>
      <c r="D122" s="284"/>
      <c r="E122" s="284"/>
      <c r="F122" s="284">
        <f t="shared" si="19"/>
        <v>0</v>
      </c>
      <c r="G122" s="284">
        <f t="shared" si="19"/>
        <v>0</v>
      </c>
      <c r="H122" s="284">
        <f t="shared" si="19"/>
        <v>0</v>
      </c>
      <c r="I122" s="284">
        <f t="shared" si="19"/>
        <v>0</v>
      </c>
    </row>
    <row r="123" spans="1:9" ht="12" hidden="1" customHeight="1" x14ac:dyDescent="0.35">
      <c r="A123" s="282" t="s">
        <v>210</v>
      </c>
      <c r="B123" s="303" t="s">
        <v>211</v>
      </c>
      <c r="C123" s="284"/>
      <c r="D123" s="284"/>
      <c r="E123" s="284"/>
      <c r="F123" s="284">
        <f t="shared" si="19"/>
        <v>0</v>
      </c>
      <c r="G123" s="284"/>
      <c r="H123" s="284"/>
      <c r="I123" s="284"/>
    </row>
    <row r="124" spans="1:9" ht="12" hidden="1" customHeight="1" x14ac:dyDescent="0.35">
      <c r="A124" s="512" t="s">
        <v>32</v>
      </c>
      <c r="B124" s="279" t="s">
        <v>212</v>
      </c>
      <c r="C124" s="280">
        <f>+C125+C126</f>
        <v>0</v>
      </c>
      <c r="D124" s="280"/>
      <c r="E124" s="280">
        <f>+E125+E126</f>
        <v>0</v>
      </c>
      <c r="F124" s="280">
        <f>+F125+F126</f>
        <v>0</v>
      </c>
      <c r="G124" s="280">
        <f>+G125+G126</f>
        <v>0</v>
      </c>
      <c r="H124" s="280">
        <f>+H125+H126</f>
        <v>0</v>
      </c>
      <c r="I124" s="280">
        <f>+I125+I126</f>
        <v>0</v>
      </c>
    </row>
    <row r="125" spans="1:9" ht="12" hidden="1" customHeight="1" x14ac:dyDescent="0.35">
      <c r="A125" s="282" t="s">
        <v>34</v>
      </c>
      <c r="B125" s="303" t="s">
        <v>213</v>
      </c>
      <c r="C125" s="284"/>
      <c r="D125" s="284"/>
      <c r="E125" s="284"/>
      <c r="F125" s="284">
        <f t="shared" ref="F125:I126" si="20">+C125+D125+E125</f>
        <v>0</v>
      </c>
      <c r="G125" s="284">
        <f t="shared" si="20"/>
        <v>0</v>
      </c>
      <c r="H125" s="284">
        <f t="shared" si="20"/>
        <v>0</v>
      </c>
      <c r="I125" s="284">
        <f t="shared" si="20"/>
        <v>0</v>
      </c>
    </row>
    <row r="126" spans="1:9" ht="12" hidden="1" customHeight="1" x14ac:dyDescent="0.35">
      <c r="A126" s="282" t="s">
        <v>36</v>
      </c>
      <c r="B126" s="303" t="s">
        <v>214</v>
      </c>
      <c r="C126" s="284"/>
      <c r="D126" s="284"/>
      <c r="E126" s="284"/>
      <c r="F126" s="284">
        <f t="shared" si="20"/>
        <v>0</v>
      </c>
      <c r="G126" s="284">
        <f t="shared" si="20"/>
        <v>0</v>
      </c>
      <c r="H126" s="284">
        <f t="shared" si="20"/>
        <v>0</v>
      </c>
      <c r="I126" s="284">
        <f t="shared" si="20"/>
        <v>0</v>
      </c>
    </row>
    <row r="127" spans="1:9" ht="12" customHeight="1" x14ac:dyDescent="0.35">
      <c r="A127" s="512" t="s">
        <v>32</v>
      </c>
      <c r="B127" s="279" t="s">
        <v>609</v>
      </c>
      <c r="C127" s="280">
        <f>+C94+C110+C124</f>
        <v>315777633</v>
      </c>
      <c r="D127" s="280"/>
      <c r="E127" s="280">
        <f>+E94+E110+E124</f>
        <v>0</v>
      </c>
      <c r="F127" s="280">
        <f>+F94+F110+F124</f>
        <v>315777633</v>
      </c>
      <c r="G127" s="280">
        <f>+G94+G110+G124</f>
        <v>0</v>
      </c>
      <c r="H127" s="280">
        <f>+H94+H110+H124</f>
        <v>0</v>
      </c>
      <c r="I127" s="281" t="e">
        <f>+H127/G127</f>
        <v>#DIV/0!</v>
      </c>
    </row>
    <row r="128" spans="1:9" ht="12" customHeight="1" x14ac:dyDescent="0.35">
      <c r="A128" s="512" t="s">
        <v>215</v>
      </c>
      <c r="B128" s="279" t="s">
        <v>606</v>
      </c>
      <c r="C128" s="280">
        <f>+C129+C130+C131</f>
        <v>0</v>
      </c>
      <c r="D128" s="280"/>
      <c r="E128" s="280">
        <f>+E129+E130+E131</f>
        <v>0</v>
      </c>
      <c r="F128" s="280">
        <f>+F129+F130+F131</f>
        <v>0</v>
      </c>
      <c r="G128" s="280">
        <f>+G129+G130+G131</f>
        <v>0</v>
      </c>
      <c r="H128" s="280">
        <f>+H129+H130+H131</f>
        <v>0</v>
      </c>
      <c r="I128" s="280">
        <f>+I129+I130+I131</f>
        <v>0</v>
      </c>
    </row>
    <row r="129" spans="1:12" s="286" customFormat="1" ht="12" hidden="1" customHeight="1" x14ac:dyDescent="0.35">
      <c r="A129" s="282" t="s">
        <v>62</v>
      </c>
      <c r="B129" s="303" t="s">
        <v>365</v>
      </c>
      <c r="C129" s="284"/>
      <c r="D129" s="284"/>
      <c r="E129" s="284"/>
      <c r="F129" s="284">
        <f t="shared" ref="F129:I131" si="21">+C129+D129+E129</f>
        <v>0</v>
      </c>
      <c r="G129" s="284">
        <f t="shared" si="21"/>
        <v>0</v>
      </c>
      <c r="H129" s="284">
        <f t="shared" si="21"/>
        <v>0</v>
      </c>
      <c r="I129" s="284">
        <f t="shared" si="21"/>
        <v>0</v>
      </c>
    </row>
    <row r="130" spans="1:12" ht="23.25" hidden="1" customHeight="1" x14ac:dyDescent="0.35">
      <c r="A130" s="282" t="s">
        <v>64</v>
      </c>
      <c r="B130" s="303" t="s">
        <v>366</v>
      </c>
      <c r="C130" s="284"/>
      <c r="D130" s="284"/>
      <c r="E130" s="284"/>
      <c r="F130" s="284">
        <f t="shared" si="21"/>
        <v>0</v>
      </c>
      <c r="G130" s="284">
        <f t="shared" si="21"/>
        <v>0</v>
      </c>
      <c r="H130" s="284">
        <f t="shared" si="21"/>
        <v>0</v>
      </c>
      <c r="I130" s="284">
        <f t="shared" si="21"/>
        <v>0</v>
      </c>
      <c r="L130" s="100"/>
    </row>
    <row r="131" spans="1:12" ht="21" hidden="1" customHeight="1" x14ac:dyDescent="0.35">
      <c r="A131" s="282" t="s">
        <v>66</v>
      </c>
      <c r="B131" s="303" t="s">
        <v>367</v>
      </c>
      <c r="C131" s="284"/>
      <c r="D131" s="284"/>
      <c r="E131" s="284"/>
      <c r="F131" s="284">
        <f t="shared" si="21"/>
        <v>0</v>
      </c>
      <c r="G131" s="284">
        <f t="shared" si="21"/>
        <v>0</v>
      </c>
      <c r="H131" s="284">
        <f t="shared" si="21"/>
        <v>0</v>
      </c>
      <c r="I131" s="284">
        <f t="shared" si="21"/>
        <v>0</v>
      </c>
    </row>
    <row r="132" spans="1:12" ht="12" customHeight="1" x14ac:dyDescent="0.35">
      <c r="A132" s="512" t="s">
        <v>60</v>
      </c>
      <c r="B132" s="279" t="s">
        <v>610</v>
      </c>
      <c r="C132" s="280">
        <f>+C133+C134+C135+C136</f>
        <v>0</v>
      </c>
      <c r="D132" s="280"/>
      <c r="E132" s="280">
        <f>+E133+E134+E135+E136</f>
        <v>0</v>
      </c>
      <c r="F132" s="280">
        <f>+F133+F134+F135+F136</f>
        <v>0</v>
      </c>
      <c r="G132" s="280">
        <f>+G133+G134+G135+G136</f>
        <v>0</v>
      </c>
      <c r="H132" s="280">
        <f>+H133+H134+H135+H136</f>
        <v>0</v>
      </c>
      <c r="I132" s="280">
        <f>+I133+I134+I135+I136</f>
        <v>0</v>
      </c>
    </row>
    <row r="133" spans="1:12" s="286" customFormat="1" ht="12" hidden="1" customHeight="1" x14ac:dyDescent="0.35">
      <c r="A133" s="282" t="s">
        <v>84</v>
      </c>
      <c r="B133" s="303" t="s">
        <v>222</v>
      </c>
      <c r="C133" s="284"/>
      <c r="D133" s="284"/>
      <c r="E133" s="284"/>
      <c r="F133" s="284">
        <f t="shared" ref="F133:I135" si="22">+C133+D133+E133</f>
        <v>0</v>
      </c>
      <c r="G133" s="284">
        <f t="shared" si="22"/>
        <v>0</v>
      </c>
      <c r="H133" s="284">
        <f t="shared" si="22"/>
        <v>0</v>
      </c>
      <c r="I133" s="284">
        <f t="shared" si="22"/>
        <v>0</v>
      </c>
    </row>
    <row r="134" spans="1:12" s="286" customFormat="1" ht="12" hidden="1" customHeight="1" x14ac:dyDescent="0.35">
      <c r="A134" s="282" t="s">
        <v>86</v>
      </c>
      <c r="B134" s="303" t="s">
        <v>223</v>
      </c>
      <c r="C134" s="284"/>
      <c r="D134" s="284"/>
      <c r="E134" s="284"/>
      <c r="F134" s="284">
        <f t="shared" si="22"/>
        <v>0</v>
      </c>
      <c r="G134" s="284">
        <f t="shared" si="22"/>
        <v>0</v>
      </c>
      <c r="H134" s="284">
        <f t="shared" si="22"/>
        <v>0</v>
      </c>
      <c r="I134" s="284">
        <f t="shared" si="22"/>
        <v>0</v>
      </c>
    </row>
    <row r="135" spans="1:12" s="286" customFormat="1" ht="12" hidden="1" customHeight="1" x14ac:dyDescent="0.35">
      <c r="A135" s="282" t="s">
        <v>88</v>
      </c>
      <c r="B135" s="303" t="s">
        <v>224</v>
      </c>
      <c r="C135" s="284"/>
      <c r="D135" s="284"/>
      <c r="E135" s="284"/>
      <c r="F135" s="284">
        <f t="shared" si="22"/>
        <v>0</v>
      </c>
      <c r="G135" s="284">
        <f t="shared" si="22"/>
        <v>0</v>
      </c>
      <c r="H135" s="284">
        <f t="shared" si="22"/>
        <v>0</v>
      </c>
      <c r="I135" s="284">
        <f t="shared" si="22"/>
        <v>0</v>
      </c>
    </row>
    <row r="136" spans="1:12" s="286" customFormat="1" ht="12" hidden="1" customHeight="1" x14ac:dyDescent="0.35">
      <c r="A136" s="282" t="s">
        <v>90</v>
      </c>
      <c r="B136" s="303" t="s">
        <v>225</v>
      </c>
      <c r="C136" s="284"/>
      <c r="D136" s="284"/>
      <c r="E136" s="284"/>
      <c r="F136" s="284">
        <f>+C136+D136+E136</f>
        <v>0</v>
      </c>
      <c r="G136" s="284">
        <f>+D136+E136+F136</f>
        <v>0</v>
      </c>
      <c r="H136" s="284">
        <f>+E136+F136+G136</f>
        <v>0</v>
      </c>
      <c r="I136" s="284">
        <f>+F136+G136+H136</f>
        <v>0</v>
      </c>
    </row>
    <row r="137" spans="1:12" s="286" customFormat="1" ht="12" customHeight="1" x14ac:dyDescent="0.35">
      <c r="A137" s="512" t="s">
        <v>82</v>
      </c>
      <c r="B137" s="279" t="s">
        <v>611</v>
      </c>
      <c r="C137" s="280">
        <f>+C138+C139+C140+C141</f>
        <v>0</v>
      </c>
      <c r="D137" s="280"/>
      <c r="E137" s="280">
        <f>+E138+E139+E140+E141</f>
        <v>0</v>
      </c>
      <c r="F137" s="280">
        <f>+F138+F139+F140+F141</f>
        <v>0</v>
      </c>
      <c r="G137" s="280">
        <f>+G138+G139+G140+G141</f>
        <v>0</v>
      </c>
      <c r="H137" s="280">
        <f>+H138+H139+H140+H141</f>
        <v>0</v>
      </c>
      <c r="I137" s="280">
        <f>+I138+I139+I140+I141</f>
        <v>0</v>
      </c>
    </row>
    <row r="138" spans="1:12" s="286" customFormat="1" ht="12" hidden="1" customHeight="1" x14ac:dyDescent="0.35">
      <c r="A138" s="282" t="s">
        <v>96</v>
      </c>
      <c r="B138" s="303" t="s">
        <v>228</v>
      </c>
      <c r="C138" s="284"/>
      <c r="D138" s="284"/>
      <c r="E138" s="284"/>
      <c r="F138" s="284">
        <f t="shared" ref="F138:I141" si="23">+C138+D138+E138</f>
        <v>0</v>
      </c>
      <c r="G138" s="284">
        <f t="shared" si="23"/>
        <v>0</v>
      </c>
      <c r="H138" s="284">
        <f t="shared" si="23"/>
        <v>0</v>
      </c>
      <c r="I138" s="284">
        <f t="shared" si="23"/>
        <v>0</v>
      </c>
    </row>
    <row r="139" spans="1:12" ht="12.75" hidden="1" customHeight="1" x14ac:dyDescent="0.35">
      <c r="A139" s="282" t="s">
        <v>98</v>
      </c>
      <c r="B139" s="303" t="s">
        <v>229</v>
      </c>
      <c r="C139" s="284"/>
      <c r="D139" s="284"/>
      <c r="E139" s="284"/>
      <c r="F139" s="284">
        <f t="shared" si="23"/>
        <v>0</v>
      </c>
      <c r="G139" s="284">
        <f t="shared" si="23"/>
        <v>0</v>
      </c>
      <c r="H139" s="284">
        <f t="shared" si="23"/>
        <v>0</v>
      </c>
      <c r="I139" s="284">
        <f t="shared" si="23"/>
        <v>0</v>
      </c>
    </row>
    <row r="140" spans="1:12" ht="12" hidden="1" customHeight="1" x14ac:dyDescent="0.35">
      <c r="A140" s="282" t="s">
        <v>100</v>
      </c>
      <c r="B140" s="303" t="s">
        <v>230</v>
      </c>
      <c r="C140" s="284"/>
      <c r="D140" s="284"/>
      <c r="E140" s="284"/>
      <c r="F140" s="284">
        <f t="shared" si="23"/>
        <v>0</v>
      </c>
      <c r="G140" s="284">
        <f t="shared" si="23"/>
        <v>0</v>
      </c>
      <c r="H140" s="284">
        <f t="shared" si="23"/>
        <v>0</v>
      </c>
      <c r="I140" s="284">
        <f t="shared" si="23"/>
        <v>0</v>
      </c>
    </row>
    <row r="141" spans="1:12" ht="15" hidden="1" customHeight="1" x14ac:dyDescent="0.35">
      <c r="A141" s="282" t="s">
        <v>102</v>
      </c>
      <c r="B141" s="303" t="s">
        <v>231</v>
      </c>
      <c r="C141" s="284"/>
      <c r="D141" s="284"/>
      <c r="E141" s="284"/>
      <c r="F141" s="284">
        <f t="shared" si="23"/>
        <v>0</v>
      </c>
      <c r="G141" s="284">
        <f t="shared" si="23"/>
        <v>0</v>
      </c>
      <c r="H141" s="284">
        <f t="shared" si="23"/>
        <v>0</v>
      </c>
      <c r="I141" s="284">
        <f t="shared" si="23"/>
        <v>0</v>
      </c>
    </row>
    <row r="142" spans="1:12" x14ac:dyDescent="0.35">
      <c r="A142" s="512" t="s">
        <v>226</v>
      </c>
      <c r="B142" s="279" t="s">
        <v>612</v>
      </c>
      <c r="C142" s="305">
        <f>+C143+C144+C145+C146</f>
        <v>0</v>
      </c>
      <c r="D142" s="305"/>
      <c r="E142" s="305">
        <f>+E143+E144+E145+E146</f>
        <v>0</v>
      </c>
      <c r="F142" s="305">
        <f>+F143+F144+F145+F146</f>
        <v>0</v>
      </c>
      <c r="G142" s="305">
        <f>+G143+G144+G145+G146</f>
        <v>0</v>
      </c>
      <c r="H142" s="305">
        <f>+H143+H144+H145+H146</f>
        <v>0</v>
      </c>
      <c r="I142" s="305">
        <f>+I143+I144+I145+I146</f>
        <v>0</v>
      </c>
    </row>
    <row r="143" spans="1:12" ht="15" hidden="1" customHeight="1" x14ac:dyDescent="0.35">
      <c r="A143" s="282" t="s">
        <v>106</v>
      </c>
      <c r="B143" s="303" t="s">
        <v>368</v>
      </c>
      <c r="C143" s="284"/>
      <c r="D143" s="284"/>
      <c r="E143" s="284"/>
      <c r="F143" s="284">
        <f t="shared" ref="F143:I146" si="24">+C143+D143+E143</f>
        <v>0</v>
      </c>
      <c r="G143" s="284">
        <f t="shared" si="24"/>
        <v>0</v>
      </c>
      <c r="H143" s="284">
        <f t="shared" si="24"/>
        <v>0</v>
      </c>
      <c r="I143" s="284">
        <f t="shared" si="24"/>
        <v>0</v>
      </c>
    </row>
    <row r="144" spans="1:12" ht="14.25" hidden="1" customHeight="1" x14ac:dyDescent="0.35">
      <c r="A144" s="282" t="s">
        <v>108</v>
      </c>
      <c r="B144" s="303" t="s">
        <v>369</v>
      </c>
      <c r="C144" s="284"/>
      <c r="D144" s="284"/>
      <c r="E144" s="284"/>
      <c r="F144" s="284">
        <f t="shared" si="24"/>
        <v>0</v>
      </c>
      <c r="G144" s="284">
        <f t="shared" si="24"/>
        <v>0</v>
      </c>
      <c r="H144" s="284">
        <f t="shared" si="24"/>
        <v>0</v>
      </c>
      <c r="I144" s="284">
        <f t="shared" si="24"/>
        <v>0</v>
      </c>
    </row>
    <row r="145" spans="1:9" hidden="1" x14ac:dyDescent="0.35">
      <c r="A145" s="282" t="s">
        <v>110</v>
      </c>
      <c r="B145" s="303" t="s">
        <v>370</v>
      </c>
      <c r="C145" s="284"/>
      <c r="D145" s="284"/>
      <c r="E145" s="284"/>
      <c r="F145" s="284">
        <f t="shared" si="24"/>
        <v>0</v>
      </c>
      <c r="G145" s="284">
        <f t="shared" si="24"/>
        <v>0</v>
      </c>
      <c r="H145" s="284">
        <f t="shared" si="24"/>
        <v>0</v>
      </c>
      <c r="I145" s="284">
        <f t="shared" si="24"/>
        <v>0</v>
      </c>
    </row>
    <row r="146" spans="1:9" hidden="1" x14ac:dyDescent="0.35">
      <c r="A146" s="282" t="s">
        <v>112</v>
      </c>
      <c r="B146" s="303" t="s">
        <v>371</v>
      </c>
      <c r="C146" s="284"/>
      <c r="D146" s="284"/>
      <c r="E146" s="284"/>
      <c r="F146" s="284">
        <f t="shared" si="24"/>
        <v>0</v>
      </c>
      <c r="G146" s="284">
        <f t="shared" si="24"/>
        <v>0</v>
      </c>
      <c r="H146" s="284">
        <f t="shared" si="24"/>
        <v>0</v>
      </c>
      <c r="I146" s="284">
        <f t="shared" si="24"/>
        <v>0</v>
      </c>
    </row>
    <row r="147" spans="1:9" x14ac:dyDescent="0.35">
      <c r="A147" s="512" t="s">
        <v>104</v>
      </c>
      <c r="B147" s="279" t="s">
        <v>613</v>
      </c>
      <c r="C147" s="306">
        <f>+C128+C132+C137+C142</f>
        <v>0</v>
      </c>
      <c r="D147" s="306"/>
      <c r="E147" s="306">
        <f>+E128+E132+E137+E142</f>
        <v>0</v>
      </c>
      <c r="F147" s="306">
        <f>+F128+F132+F137+F142</f>
        <v>0</v>
      </c>
      <c r="G147" s="306">
        <f>+G128+G132+G137+G142</f>
        <v>0</v>
      </c>
      <c r="H147" s="306">
        <f>+H128+H132+H137+H142</f>
        <v>0</v>
      </c>
      <c r="I147" s="306">
        <f>+I128+I132+I137+I142</f>
        <v>0</v>
      </c>
    </row>
    <row r="148" spans="1:9" x14ac:dyDescent="0.35">
      <c r="A148" s="513" t="s">
        <v>114</v>
      </c>
      <c r="B148" s="289" t="s">
        <v>614</v>
      </c>
      <c r="C148" s="306">
        <f>+C127+C147</f>
        <v>315777633</v>
      </c>
      <c r="D148" s="306"/>
      <c r="E148" s="306">
        <f>+E127+E147</f>
        <v>0</v>
      </c>
      <c r="F148" s="306">
        <f>+F127+F147</f>
        <v>315777633</v>
      </c>
      <c r="G148" s="306">
        <f>+G127+G147</f>
        <v>0</v>
      </c>
      <c r="H148" s="306">
        <f>+H127+H147</f>
        <v>0</v>
      </c>
      <c r="I148" s="281" t="e">
        <f>+H148/G148</f>
        <v>#DIV/0!</v>
      </c>
    </row>
    <row r="150" spans="1:9" s="49" customFormat="1" ht="15" hidden="1" customHeight="1" x14ac:dyDescent="0.35">
      <c r="A150" s="308" t="s">
        <v>531</v>
      </c>
      <c r="B150" s="309"/>
      <c r="C150" s="665">
        <v>26</v>
      </c>
      <c r="D150" s="666"/>
      <c r="E150" s="666"/>
      <c r="F150" s="667"/>
    </row>
    <row r="151" spans="1:9" s="49" customFormat="1" ht="14.25" hidden="1" customHeight="1" x14ac:dyDescent="0.35">
      <c r="A151" s="308" t="s">
        <v>532</v>
      </c>
      <c r="B151" s="309"/>
      <c r="C151" s="654">
        <v>0</v>
      </c>
      <c r="D151" s="655"/>
      <c r="E151" s="655"/>
      <c r="F151" s="656"/>
    </row>
    <row r="152" spans="1:9" x14ac:dyDescent="0.35">
      <c r="F152" s="310">
        <f>+F87-F148</f>
        <v>0</v>
      </c>
    </row>
  </sheetData>
  <mergeCells count="21">
    <mergeCell ref="F2:I2"/>
    <mergeCell ref="A1:I1"/>
    <mergeCell ref="B3:I3"/>
    <mergeCell ref="A4:A5"/>
    <mergeCell ref="B4:B5"/>
    <mergeCell ref="C4:E4"/>
    <mergeCell ref="F4:F5"/>
    <mergeCell ref="G4:G5"/>
    <mergeCell ref="H4:H5"/>
    <mergeCell ref="I4:I5"/>
    <mergeCell ref="A93:I93"/>
    <mergeCell ref="C150:F150"/>
    <mergeCell ref="C151:F151"/>
    <mergeCell ref="A7:I7"/>
    <mergeCell ref="A90:A91"/>
    <mergeCell ref="B90:B91"/>
    <mergeCell ref="C90:E90"/>
    <mergeCell ref="F90:F91"/>
    <mergeCell ref="G90:G91"/>
    <mergeCell ref="H90:H91"/>
    <mergeCell ref="I90:I91"/>
  </mergeCells>
  <pageMargins left="0.49" right="0.49" top="0.5" bottom="0.75" header="0.3" footer="0.3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AA12-CF1C-4FB9-AB35-3F9716FB9DDE}">
  <sheetPr>
    <tabColor rgb="FF00B050"/>
    <pageSetUpPr fitToPage="1"/>
  </sheetPr>
  <dimension ref="A1:L19"/>
  <sheetViews>
    <sheetView view="pageBreakPreview" zoomScale="60" zoomScaleNormal="100" workbookViewId="0">
      <selection activeCell="G1" sqref="G1:H2"/>
    </sheetView>
  </sheetViews>
  <sheetFormatPr defaultRowHeight="14.5" x14ac:dyDescent="0.35"/>
  <cols>
    <col min="4" max="4" width="22" customWidth="1"/>
    <col min="7" max="7" width="18" bestFit="1" customWidth="1"/>
    <col min="8" max="8" width="17.54296875" customWidth="1"/>
    <col min="11" max="11" width="11" bestFit="1" customWidth="1"/>
  </cols>
  <sheetData>
    <row r="1" spans="1:12" ht="15" customHeight="1" x14ac:dyDescent="0.35">
      <c r="G1" s="695" t="s">
        <v>920</v>
      </c>
      <c r="H1" s="695"/>
    </row>
    <row r="2" spans="1:12" ht="15" customHeight="1" x14ac:dyDescent="0.35">
      <c r="B2" s="697" t="s">
        <v>844</v>
      </c>
      <c r="C2" s="697"/>
      <c r="D2" s="697"/>
      <c r="E2" s="697"/>
      <c r="F2" s="252"/>
      <c r="G2" s="695"/>
      <c r="H2" s="695"/>
    </row>
    <row r="3" spans="1:12" x14ac:dyDescent="0.35">
      <c r="B3" s="234"/>
      <c r="C3" s="211"/>
      <c r="D3" s="211"/>
      <c r="E3" s="211"/>
      <c r="F3" s="211"/>
      <c r="G3" s="211"/>
      <c r="H3" s="211"/>
    </row>
    <row r="4" spans="1:12" x14ac:dyDescent="0.35">
      <c r="D4" s="253"/>
      <c r="G4" s="254"/>
      <c r="H4" s="255" t="s">
        <v>652</v>
      </c>
    </row>
    <row r="5" spans="1:12" ht="15" customHeight="1" x14ac:dyDescent="0.35">
      <c r="A5" s="256" t="s">
        <v>735</v>
      </c>
      <c r="B5" s="698" t="s">
        <v>736</v>
      </c>
      <c r="C5" s="698"/>
      <c r="D5" s="698"/>
      <c r="E5" s="698"/>
      <c r="F5" s="698"/>
      <c r="G5" s="256" t="s">
        <v>845</v>
      </c>
      <c r="H5" s="256" t="s">
        <v>697</v>
      </c>
    </row>
    <row r="6" spans="1:12" x14ac:dyDescent="0.35">
      <c r="A6" s="257" t="s">
        <v>4</v>
      </c>
      <c r="B6" s="699" t="s">
        <v>214</v>
      </c>
      <c r="C6" s="699"/>
      <c r="D6" s="699"/>
      <c r="E6" s="699"/>
      <c r="F6" s="699"/>
      <c r="G6" s="258">
        <f>G7+G8</f>
        <v>0</v>
      </c>
      <c r="H6" s="259"/>
    </row>
    <row r="7" spans="1:12" ht="15" customHeight="1" x14ac:dyDescent="0.35">
      <c r="A7" s="223"/>
      <c r="B7" s="696" t="s">
        <v>740</v>
      </c>
      <c r="C7" s="696"/>
      <c r="D7" s="696"/>
      <c r="E7" s="696"/>
      <c r="F7" s="696"/>
      <c r="G7" s="258">
        <v>0</v>
      </c>
      <c r="H7" s="260"/>
      <c r="J7" s="261"/>
      <c r="K7" s="261"/>
      <c r="L7" s="261"/>
    </row>
    <row r="8" spans="1:12" ht="15" customHeight="1" x14ac:dyDescent="0.35">
      <c r="A8" s="223"/>
      <c r="B8" s="696" t="s">
        <v>782</v>
      </c>
      <c r="C8" s="696"/>
      <c r="D8" s="696"/>
      <c r="E8" s="696"/>
      <c r="F8" s="696"/>
      <c r="G8" s="258">
        <v>0</v>
      </c>
      <c r="H8" s="260"/>
      <c r="J8" s="261"/>
      <c r="K8" s="261"/>
      <c r="L8" s="261"/>
    </row>
    <row r="9" spans="1:12" x14ac:dyDescent="0.35">
      <c r="A9" s="257" t="s">
        <v>18</v>
      </c>
      <c r="B9" s="694" t="s">
        <v>741</v>
      </c>
      <c r="C9" s="694"/>
      <c r="D9" s="694"/>
      <c r="E9" s="694"/>
      <c r="F9" s="694"/>
      <c r="G9" s="258">
        <v>0</v>
      </c>
      <c r="H9" s="262"/>
      <c r="J9" s="261"/>
      <c r="K9" s="261"/>
      <c r="L9" s="261"/>
    </row>
    <row r="10" spans="1:12" x14ac:dyDescent="0.35">
      <c r="A10" s="257" t="s">
        <v>32</v>
      </c>
      <c r="B10" s="694" t="s">
        <v>213</v>
      </c>
      <c r="C10" s="694"/>
      <c r="D10" s="694"/>
      <c r="E10" s="694"/>
      <c r="F10" s="694"/>
      <c r="G10" s="258">
        <v>0</v>
      </c>
      <c r="H10" s="262"/>
      <c r="J10" s="261"/>
      <c r="K10" s="261"/>
      <c r="L10" s="261"/>
    </row>
    <row r="11" spans="1:12" x14ac:dyDescent="0.35">
      <c r="A11" s="257" t="s">
        <v>215</v>
      </c>
      <c r="B11" s="694" t="s">
        <v>742</v>
      </c>
      <c r="C11" s="694"/>
      <c r="D11" s="694"/>
      <c r="E11" s="694"/>
      <c r="F11" s="694"/>
      <c r="G11" s="258">
        <f>G12+G13+G14+G15+G16</f>
        <v>0</v>
      </c>
      <c r="H11" s="262"/>
      <c r="J11" s="261"/>
      <c r="K11" s="261"/>
      <c r="L11" s="261"/>
    </row>
    <row r="12" spans="1:12" x14ac:dyDescent="0.35">
      <c r="A12" s="263"/>
      <c r="B12" s="692" t="s">
        <v>743</v>
      </c>
      <c r="C12" s="692"/>
      <c r="D12" s="692"/>
      <c r="E12" s="692"/>
      <c r="F12" s="692"/>
      <c r="G12" s="258">
        <v>0</v>
      </c>
      <c r="H12" s="264"/>
      <c r="J12" s="261"/>
      <c r="K12" s="261"/>
      <c r="L12" s="261"/>
    </row>
    <row r="13" spans="1:12" x14ac:dyDescent="0.35">
      <c r="A13" s="263"/>
      <c r="B13" s="692" t="s">
        <v>762</v>
      </c>
      <c r="C13" s="692"/>
      <c r="D13" s="692"/>
      <c r="E13" s="692"/>
      <c r="F13" s="692"/>
      <c r="G13" s="258">
        <v>0</v>
      </c>
      <c r="H13" s="264"/>
      <c r="J13" s="261"/>
      <c r="K13" s="261"/>
      <c r="L13" s="261"/>
    </row>
    <row r="14" spans="1:12" x14ac:dyDescent="0.35">
      <c r="A14" s="265"/>
      <c r="B14" s="692" t="s">
        <v>744</v>
      </c>
      <c r="C14" s="692"/>
      <c r="D14" s="692"/>
      <c r="E14" s="692"/>
      <c r="F14" s="692"/>
      <c r="G14" s="258">
        <v>0</v>
      </c>
      <c r="H14" s="264"/>
      <c r="J14" s="261"/>
      <c r="K14" s="261"/>
      <c r="L14" s="261"/>
    </row>
    <row r="15" spans="1:12" x14ac:dyDescent="0.35">
      <c r="A15" s="265"/>
      <c r="B15" s="692" t="s">
        <v>745</v>
      </c>
      <c r="C15" s="692"/>
      <c r="D15" s="692"/>
      <c r="E15" s="692"/>
      <c r="F15" s="692"/>
      <c r="G15" s="258">
        <v>0</v>
      </c>
      <c r="H15" s="264"/>
    </row>
    <row r="16" spans="1:12" x14ac:dyDescent="0.35">
      <c r="A16" s="266"/>
      <c r="B16" s="692" t="s">
        <v>760</v>
      </c>
      <c r="C16" s="692"/>
      <c r="D16" s="692"/>
      <c r="E16" s="692"/>
      <c r="F16" s="692"/>
      <c r="G16" s="258">
        <v>0</v>
      </c>
      <c r="H16" s="264"/>
    </row>
    <row r="17" spans="1:8" x14ac:dyDescent="0.35">
      <c r="A17" s="267"/>
      <c r="B17" s="693" t="s">
        <v>746</v>
      </c>
      <c r="C17" s="693"/>
      <c r="D17" s="693"/>
      <c r="E17" s="693"/>
      <c r="F17" s="693"/>
      <c r="G17" s="268">
        <f>G6+G9+G10+G11</f>
        <v>0</v>
      </c>
      <c r="H17" s="269"/>
    </row>
    <row r="18" spans="1:8" x14ac:dyDescent="0.35">
      <c r="G18" s="261"/>
    </row>
    <row r="19" spans="1:8" x14ac:dyDescent="0.35">
      <c r="G19" s="261"/>
    </row>
  </sheetData>
  <mergeCells count="15">
    <mergeCell ref="G1:H2"/>
    <mergeCell ref="B8:F8"/>
    <mergeCell ref="B2:E2"/>
    <mergeCell ref="B5:F5"/>
    <mergeCell ref="B6:F6"/>
    <mergeCell ref="B7:F7"/>
    <mergeCell ref="B15:F15"/>
    <mergeCell ref="B16:F16"/>
    <mergeCell ref="B17:F17"/>
    <mergeCell ref="B9:F9"/>
    <mergeCell ref="B10:F10"/>
    <mergeCell ref="B11:F11"/>
    <mergeCell ref="B12:F12"/>
    <mergeCell ref="B13:F13"/>
    <mergeCell ref="B14:F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270E-57E2-4796-94FC-1ED29FA85F2A}">
  <sheetPr>
    <tabColor rgb="FFFF0000"/>
    <pageSetUpPr fitToPage="1"/>
  </sheetPr>
  <dimension ref="A1:N1001"/>
  <sheetViews>
    <sheetView tabSelected="1" workbookViewId="0">
      <selection activeCell="A16" sqref="A16:M16"/>
    </sheetView>
  </sheetViews>
  <sheetFormatPr defaultColWidth="13.7265625" defaultRowHeight="15" customHeight="1" x14ac:dyDescent="0.3"/>
  <cols>
    <col min="1" max="1" width="6.26953125" style="616" customWidth="1"/>
    <col min="2" max="2" width="18.90625" style="616" customWidth="1"/>
    <col min="3" max="3" width="8.26953125" style="616" customWidth="1"/>
    <col min="4" max="4" width="10.7265625" style="616" bestFit="1" customWidth="1"/>
    <col min="5" max="7" width="9.6328125" style="616" customWidth="1"/>
    <col min="8" max="14" width="9.54296875" style="616" customWidth="1"/>
    <col min="15" max="25" width="8.26953125" style="616" customWidth="1"/>
    <col min="26" max="16384" width="13.7265625" style="616"/>
  </cols>
  <sheetData>
    <row r="1" spans="1:14" ht="15" customHeight="1" x14ac:dyDescent="0.3">
      <c r="J1" s="700"/>
      <c r="K1" s="700"/>
      <c r="L1" s="700"/>
      <c r="M1" s="700"/>
      <c r="N1" s="700"/>
    </row>
    <row r="2" spans="1:14" ht="14.25" customHeight="1" x14ac:dyDescent="0.3">
      <c r="H2" s="617"/>
      <c r="J2" s="700" t="s">
        <v>962</v>
      </c>
      <c r="K2" s="700"/>
      <c r="L2" s="700"/>
      <c r="M2" s="700"/>
      <c r="N2" s="700"/>
    </row>
    <row r="3" spans="1:14" ht="14.5" x14ac:dyDescent="0.35">
      <c r="A3" s="852" t="s">
        <v>733</v>
      </c>
      <c r="B3" s="853"/>
      <c r="C3" s="853"/>
      <c r="D3" s="853"/>
      <c r="E3" s="853"/>
      <c r="F3" s="853"/>
      <c r="G3" s="853"/>
      <c r="H3" s="853"/>
      <c r="I3" s="854"/>
      <c r="J3" s="854"/>
      <c r="K3"/>
      <c r="L3"/>
      <c r="M3"/>
      <c r="N3"/>
    </row>
    <row r="4" spans="1:14" ht="14.5" x14ac:dyDescent="0.35">
      <c r="A4"/>
      <c r="B4"/>
      <c r="C4"/>
      <c r="D4"/>
      <c r="E4"/>
      <c r="F4"/>
      <c r="G4"/>
      <c r="H4"/>
      <c r="I4" s="854"/>
      <c r="J4" s="854"/>
      <c r="K4"/>
      <c r="L4"/>
      <c r="M4"/>
      <c r="N4"/>
    </row>
    <row r="5" spans="1:14" ht="14.5" x14ac:dyDescent="0.35">
      <c r="A5"/>
      <c r="B5"/>
      <c r="C5"/>
      <c r="D5"/>
      <c r="E5"/>
      <c r="F5"/>
      <c r="G5"/>
      <c r="H5"/>
      <c r="I5" s="855" t="s">
        <v>652</v>
      </c>
      <c r="J5" s="856"/>
      <c r="K5" s="856"/>
      <c r="L5" s="856"/>
      <c r="M5" s="856"/>
      <c r="N5" s="856"/>
    </row>
    <row r="6" spans="1:14" ht="32" x14ac:dyDescent="0.3">
      <c r="A6" s="857" t="s">
        <v>679</v>
      </c>
      <c r="B6" s="857" t="s">
        <v>247</v>
      </c>
      <c r="C6" s="858" t="s">
        <v>734</v>
      </c>
      <c r="D6" s="859">
        <v>2021</v>
      </c>
      <c r="E6" s="859">
        <v>2022</v>
      </c>
      <c r="F6" s="859">
        <v>2023</v>
      </c>
      <c r="G6" s="859">
        <v>2024</v>
      </c>
      <c r="H6" s="859">
        <v>2025</v>
      </c>
      <c r="I6" s="859">
        <v>2026</v>
      </c>
      <c r="J6" s="859">
        <v>2027</v>
      </c>
      <c r="K6" s="859">
        <v>2028</v>
      </c>
      <c r="L6" s="859">
        <v>2029</v>
      </c>
      <c r="M6" s="859">
        <v>2030</v>
      </c>
      <c r="N6" s="859">
        <v>2031</v>
      </c>
    </row>
    <row r="7" spans="1:14" ht="14" x14ac:dyDescent="0.3">
      <c r="A7" s="857" t="s">
        <v>4</v>
      </c>
      <c r="B7" s="860" t="s">
        <v>906</v>
      </c>
      <c r="C7" s="861">
        <v>48213</v>
      </c>
      <c r="D7" s="618">
        <v>1738098</v>
      </c>
      <c r="E7" s="862">
        <v>44403480.015199997</v>
      </c>
      <c r="F7" s="862">
        <v>43372514.859200001</v>
      </c>
      <c r="G7" s="862">
        <v>42341549.703199998</v>
      </c>
      <c r="H7" s="862">
        <v>41310584.547200002</v>
      </c>
      <c r="I7" s="862">
        <v>40279619.391199999</v>
      </c>
      <c r="J7" s="862">
        <v>39248654.235200003</v>
      </c>
      <c r="K7" s="862">
        <v>38217689.0792</v>
      </c>
      <c r="L7" s="863">
        <v>37186723.923199996</v>
      </c>
      <c r="M7" s="863">
        <v>36155758</v>
      </c>
      <c r="N7" s="863">
        <v>35124808</v>
      </c>
    </row>
    <row r="8" spans="1:14" ht="20" x14ac:dyDescent="0.3">
      <c r="A8" s="857" t="s">
        <v>18</v>
      </c>
      <c r="B8" s="864" t="s">
        <v>933</v>
      </c>
      <c r="C8" s="865">
        <v>44774</v>
      </c>
      <c r="D8" s="866">
        <v>1160076</v>
      </c>
      <c r="E8" s="866">
        <v>773384</v>
      </c>
      <c r="F8" s="866">
        <v>0</v>
      </c>
      <c r="G8" s="866">
        <v>0</v>
      </c>
      <c r="H8" s="866">
        <v>0</v>
      </c>
      <c r="I8" s="866">
        <v>0</v>
      </c>
      <c r="J8" s="866">
        <v>0</v>
      </c>
      <c r="K8" s="866">
        <v>0</v>
      </c>
      <c r="L8" s="866">
        <v>0</v>
      </c>
      <c r="M8" s="866">
        <v>0</v>
      </c>
      <c r="N8" s="866">
        <v>0</v>
      </c>
    </row>
    <row r="9" spans="1:14" ht="14" x14ac:dyDescent="0.3">
      <c r="A9" s="857" t="s">
        <v>32</v>
      </c>
      <c r="B9" s="867"/>
      <c r="C9" s="857">
        <v>0</v>
      </c>
      <c r="D9" s="868">
        <v>0</v>
      </c>
      <c r="E9" s="868">
        <v>0</v>
      </c>
      <c r="F9" s="868">
        <v>0</v>
      </c>
      <c r="G9" s="868">
        <v>0</v>
      </c>
      <c r="H9" s="868">
        <v>0</v>
      </c>
      <c r="I9" s="868">
        <v>0</v>
      </c>
      <c r="J9" s="868">
        <v>0</v>
      </c>
      <c r="K9" s="868">
        <v>0</v>
      </c>
      <c r="L9" s="868">
        <v>0</v>
      </c>
      <c r="M9" s="868">
        <v>0</v>
      </c>
      <c r="N9" s="868">
        <v>0</v>
      </c>
    </row>
    <row r="10" spans="1:14" ht="14" x14ac:dyDescent="0.3">
      <c r="A10" s="857" t="s">
        <v>215</v>
      </c>
      <c r="B10" s="867"/>
      <c r="C10" s="857">
        <v>0</v>
      </c>
      <c r="D10" s="868">
        <v>0</v>
      </c>
      <c r="E10" s="868">
        <v>0</v>
      </c>
      <c r="F10" s="868">
        <v>0</v>
      </c>
      <c r="G10" s="868">
        <v>0</v>
      </c>
      <c r="H10" s="868">
        <v>0</v>
      </c>
      <c r="I10" s="868">
        <v>0</v>
      </c>
      <c r="J10" s="868">
        <v>0</v>
      </c>
      <c r="K10" s="868">
        <v>0</v>
      </c>
      <c r="L10" s="868">
        <v>0</v>
      </c>
      <c r="M10" s="868">
        <v>0</v>
      </c>
      <c r="N10" s="868">
        <v>0</v>
      </c>
    </row>
    <row r="11" spans="1:14" ht="14" x14ac:dyDescent="0.3">
      <c r="A11" s="857" t="s">
        <v>60</v>
      </c>
      <c r="B11" s="867"/>
      <c r="C11" s="857">
        <v>0</v>
      </c>
      <c r="D11" s="868">
        <v>0</v>
      </c>
      <c r="E11" s="868">
        <v>0</v>
      </c>
      <c r="F11" s="868">
        <v>0</v>
      </c>
      <c r="G11" s="868">
        <v>0</v>
      </c>
      <c r="H11" s="868">
        <v>0</v>
      </c>
      <c r="I11" s="868">
        <v>0</v>
      </c>
      <c r="J11" s="868">
        <v>0</v>
      </c>
      <c r="K11" s="868">
        <v>0</v>
      </c>
      <c r="L11" s="868">
        <v>0</v>
      </c>
      <c r="M11" s="868">
        <v>0</v>
      </c>
      <c r="N11" s="868">
        <v>0</v>
      </c>
    </row>
    <row r="12" spans="1:14" ht="14" x14ac:dyDescent="0.3">
      <c r="A12" s="857" t="s">
        <v>82</v>
      </c>
      <c r="B12" s="867"/>
      <c r="C12" s="857">
        <v>0</v>
      </c>
      <c r="D12" s="868">
        <v>0</v>
      </c>
      <c r="E12" s="868">
        <v>0</v>
      </c>
      <c r="F12" s="868">
        <v>0</v>
      </c>
      <c r="G12" s="868">
        <v>0</v>
      </c>
      <c r="H12" s="868">
        <v>0</v>
      </c>
      <c r="I12" s="868">
        <v>0</v>
      </c>
      <c r="J12" s="868">
        <v>0</v>
      </c>
      <c r="K12" s="868">
        <v>0</v>
      </c>
      <c r="L12" s="868">
        <v>0</v>
      </c>
      <c r="M12" s="868">
        <v>0</v>
      </c>
      <c r="N12" s="868">
        <v>0</v>
      </c>
    </row>
    <row r="13" spans="1:14" ht="14" x14ac:dyDescent="0.3">
      <c r="A13" s="857"/>
      <c r="B13" s="869" t="s">
        <v>349</v>
      </c>
      <c r="C13" s="857">
        <v>0</v>
      </c>
      <c r="D13" s="868">
        <f t="shared" ref="D13:N13" si="0">SUM(D7:D12)</f>
        <v>2898174</v>
      </c>
      <c r="E13" s="868">
        <f t="shared" si="0"/>
        <v>45176864.015199997</v>
      </c>
      <c r="F13" s="868">
        <f t="shared" si="0"/>
        <v>43372514.859200001</v>
      </c>
      <c r="G13" s="868">
        <f t="shared" si="0"/>
        <v>42341549.703199998</v>
      </c>
      <c r="H13" s="868">
        <f t="shared" si="0"/>
        <v>41310584.547200002</v>
      </c>
      <c r="I13" s="868">
        <f t="shared" si="0"/>
        <v>40279619.391199999</v>
      </c>
      <c r="J13" s="868">
        <f t="shared" si="0"/>
        <v>39248654.235200003</v>
      </c>
      <c r="K13" s="868">
        <f t="shared" si="0"/>
        <v>38217689.0792</v>
      </c>
      <c r="L13" s="868">
        <f t="shared" si="0"/>
        <v>37186723.923199996</v>
      </c>
      <c r="M13" s="868">
        <f t="shared" si="0"/>
        <v>36155758</v>
      </c>
      <c r="N13" s="868">
        <f t="shared" si="0"/>
        <v>35124808</v>
      </c>
    </row>
    <row r="14" spans="1:14" ht="15" customHeight="1" x14ac:dyDescent="0.3">
      <c r="N14" s="619"/>
    </row>
    <row r="15" spans="1:14" ht="15" customHeight="1" x14ac:dyDescent="0.3">
      <c r="A15" s="702" t="s">
        <v>934</v>
      </c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</row>
    <row r="16" spans="1:14" ht="15" customHeight="1" x14ac:dyDescent="0.3">
      <c r="A16" s="870" t="s">
        <v>963</v>
      </c>
      <c r="B16" s="870"/>
      <c r="C16" s="870"/>
      <c r="D16" s="870"/>
      <c r="E16" s="870"/>
      <c r="F16" s="870"/>
      <c r="G16" s="870"/>
      <c r="H16" s="870"/>
      <c r="I16" s="870"/>
      <c r="J16" s="870"/>
      <c r="K16" s="870"/>
      <c r="L16" s="870"/>
      <c r="M16" s="870"/>
    </row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6">
    <mergeCell ref="A16:M16"/>
    <mergeCell ref="J1:N1"/>
    <mergeCell ref="J2:N2"/>
    <mergeCell ref="A3:H3"/>
    <mergeCell ref="I5:N5"/>
    <mergeCell ref="A15:N15"/>
  </mergeCells>
  <pageMargins left="0.70866141732283472" right="0.70866141732283472" top="0.74803149606299213" bottom="0.74803149606299213" header="0" footer="0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G23"/>
  <sheetViews>
    <sheetView zoomScaleNormal="100" workbookViewId="0">
      <selection activeCell="C1" sqref="C1:D1"/>
    </sheetView>
  </sheetViews>
  <sheetFormatPr defaultRowHeight="14.5" x14ac:dyDescent="0.35"/>
  <cols>
    <col min="1" max="1" width="44.7265625" style="27" customWidth="1"/>
    <col min="2" max="2" width="17" style="24" customWidth="1"/>
    <col min="3" max="3" width="15.81640625" style="24" customWidth="1"/>
    <col min="4" max="4" width="13.26953125" style="24" customWidth="1"/>
    <col min="5" max="5" width="11.26953125" style="24" hidden="1" customWidth="1"/>
    <col min="6" max="6" width="11" style="24" hidden="1" customWidth="1"/>
    <col min="7" max="7" width="12.54296875" style="24" hidden="1" customWidth="1"/>
    <col min="8" max="8" width="9.1796875" style="24"/>
    <col min="9" max="9" width="11.54296875" style="24" customWidth="1"/>
    <col min="10" max="254" width="9.1796875" style="24"/>
    <col min="255" max="255" width="52" style="24" customWidth="1"/>
    <col min="256" max="256" width="13.453125" style="24" customWidth="1"/>
    <col min="257" max="257" width="14" style="24" customWidth="1"/>
    <col min="258" max="258" width="15.453125" style="24" customWidth="1"/>
    <col min="259" max="259" width="14.26953125" style="24" customWidth="1"/>
    <col min="260" max="260" width="16.1796875" style="24" customWidth="1"/>
    <col min="261" max="262" width="11" style="24" customWidth="1"/>
    <col min="263" max="263" width="11.81640625" style="24" customWidth="1"/>
    <col min="264" max="510" width="9.1796875" style="24"/>
    <col min="511" max="511" width="52" style="24" customWidth="1"/>
    <col min="512" max="512" width="13.453125" style="24" customWidth="1"/>
    <col min="513" max="513" width="14" style="24" customWidth="1"/>
    <col min="514" max="514" width="15.453125" style="24" customWidth="1"/>
    <col min="515" max="515" width="14.26953125" style="24" customWidth="1"/>
    <col min="516" max="516" width="16.1796875" style="24" customWidth="1"/>
    <col min="517" max="518" width="11" style="24" customWidth="1"/>
    <col min="519" max="519" width="11.81640625" style="24" customWidth="1"/>
    <col min="520" max="766" width="9.1796875" style="24"/>
    <col min="767" max="767" width="52" style="24" customWidth="1"/>
    <col min="768" max="768" width="13.453125" style="24" customWidth="1"/>
    <col min="769" max="769" width="14" style="24" customWidth="1"/>
    <col min="770" max="770" width="15.453125" style="24" customWidth="1"/>
    <col min="771" max="771" width="14.26953125" style="24" customWidth="1"/>
    <col min="772" max="772" width="16.1796875" style="24" customWidth="1"/>
    <col min="773" max="774" width="11" style="24" customWidth="1"/>
    <col min="775" max="775" width="11.81640625" style="24" customWidth="1"/>
    <col min="776" max="1022" width="9.1796875" style="24"/>
    <col min="1023" max="1023" width="52" style="24" customWidth="1"/>
    <col min="1024" max="1024" width="13.453125" style="24" customWidth="1"/>
    <col min="1025" max="1025" width="14" style="24" customWidth="1"/>
    <col min="1026" max="1026" width="15.453125" style="24" customWidth="1"/>
    <col min="1027" max="1027" width="14.26953125" style="24" customWidth="1"/>
    <col min="1028" max="1028" width="16.1796875" style="24" customWidth="1"/>
    <col min="1029" max="1030" width="11" style="24" customWidth="1"/>
    <col min="1031" max="1031" width="11.81640625" style="24" customWidth="1"/>
    <col min="1032" max="1278" width="9.1796875" style="24"/>
    <col min="1279" max="1279" width="52" style="24" customWidth="1"/>
    <col min="1280" max="1280" width="13.453125" style="24" customWidth="1"/>
    <col min="1281" max="1281" width="14" style="24" customWidth="1"/>
    <col min="1282" max="1282" width="15.453125" style="24" customWidth="1"/>
    <col min="1283" max="1283" width="14.26953125" style="24" customWidth="1"/>
    <col min="1284" max="1284" width="16.1796875" style="24" customWidth="1"/>
    <col min="1285" max="1286" width="11" style="24" customWidth="1"/>
    <col min="1287" max="1287" width="11.81640625" style="24" customWidth="1"/>
    <col min="1288" max="1534" width="9.1796875" style="24"/>
    <col min="1535" max="1535" width="52" style="24" customWidth="1"/>
    <col min="1536" max="1536" width="13.453125" style="24" customWidth="1"/>
    <col min="1537" max="1537" width="14" style="24" customWidth="1"/>
    <col min="1538" max="1538" width="15.453125" style="24" customWidth="1"/>
    <col min="1539" max="1539" width="14.26953125" style="24" customWidth="1"/>
    <col min="1540" max="1540" width="16.1796875" style="24" customWidth="1"/>
    <col min="1541" max="1542" width="11" style="24" customWidth="1"/>
    <col min="1543" max="1543" width="11.81640625" style="24" customWidth="1"/>
    <col min="1544" max="1790" width="9.1796875" style="24"/>
    <col min="1791" max="1791" width="52" style="24" customWidth="1"/>
    <col min="1792" max="1792" width="13.453125" style="24" customWidth="1"/>
    <col min="1793" max="1793" width="14" style="24" customWidth="1"/>
    <col min="1794" max="1794" width="15.453125" style="24" customWidth="1"/>
    <col min="1795" max="1795" width="14.26953125" style="24" customWidth="1"/>
    <col min="1796" max="1796" width="16.1796875" style="24" customWidth="1"/>
    <col min="1797" max="1798" width="11" style="24" customWidth="1"/>
    <col min="1799" max="1799" width="11.81640625" style="24" customWidth="1"/>
    <col min="1800" max="2046" width="9.1796875" style="24"/>
    <col min="2047" max="2047" width="52" style="24" customWidth="1"/>
    <col min="2048" max="2048" width="13.453125" style="24" customWidth="1"/>
    <col min="2049" max="2049" width="14" style="24" customWidth="1"/>
    <col min="2050" max="2050" width="15.453125" style="24" customWidth="1"/>
    <col min="2051" max="2051" width="14.26953125" style="24" customWidth="1"/>
    <col min="2052" max="2052" width="16.1796875" style="24" customWidth="1"/>
    <col min="2053" max="2054" width="11" style="24" customWidth="1"/>
    <col min="2055" max="2055" width="11.81640625" style="24" customWidth="1"/>
    <col min="2056" max="2302" width="9.1796875" style="24"/>
    <col min="2303" max="2303" width="52" style="24" customWidth="1"/>
    <col min="2304" max="2304" width="13.453125" style="24" customWidth="1"/>
    <col min="2305" max="2305" width="14" style="24" customWidth="1"/>
    <col min="2306" max="2306" width="15.453125" style="24" customWidth="1"/>
    <col min="2307" max="2307" width="14.26953125" style="24" customWidth="1"/>
    <col min="2308" max="2308" width="16.1796875" style="24" customWidth="1"/>
    <col min="2309" max="2310" width="11" style="24" customWidth="1"/>
    <col min="2311" max="2311" width="11.81640625" style="24" customWidth="1"/>
    <col min="2312" max="2558" width="9.1796875" style="24"/>
    <col min="2559" max="2559" width="52" style="24" customWidth="1"/>
    <col min="2560" max="2560" width="13.453125" style="24" customWidth="1"/>
    <col min="2561" max="2561" width="14" style="24" customWidth="1"/>
    <col min="2562" max="2562" width="15.453125" style="24" customWidth="1"/>
    <col min="2563" max="2563" width="14.26953125" style="24" customWidth="1"/>
    <col min="2564" max="2564" width="16.1796875" style="24" customWidth="1"/>
    <col min="2565" max="2566" width="11" style="24" customWidth="1"/>
    <col min="2567" max="2567" width="11.81640625" style="24" customWidth="1"/>
    <col min="2568" max="2814" width="9.1796875" style="24"/>
    <col min="2815" max="2815" width="52" style="24" customWidth="1"/>
    <col min="2816" max="2816" width="13.453125" style="24" customWidth="1"/>
    <col min="2817" max="2817" width="14" style="24" customWidth="1"/>
    <col min="2818" max="2818" width="15.453125" style="24" customWidth="1"/>
    <col min="2819" max="2819" width="14.26953125" style="24" customWidth="1"/>
    <col min="2820" max="2820" width="16.1796875" style="24" customWidth="1"/>
    <col min="2821" max="2822" width="11" style="24" customWidth="1"/>
    <col min="2823" max="2823" width="11.81640625" style="24" customWidth="1"/>
    <col min="2824" max="3070" width="9.1796875" style="24"/>
    <col min="3071" max="3071" width="52" style="24" customWidth="1"/>
    <col min="3072" max="3072" width="13.453125" style="24" customWidth="1"/>
    <col min="3073" max="3073" width="14" style="24" customWidth="1"/>
    <col min="3074" max="3074" width="15.453125" style="24" customWidth="1"/>
    <col min="3075" max="3075" width="14.26953125" style="24" customWidth="1"/>
    <col min="3076" max="3076" width="16.1796875" style="24" customWidth="1"/>
    <col min="3077" max="3078" width="11" style="24" customWidth="1"/>
    <col min="3079" max="3079" width="11.81640625" style="24" customWidth="1"/>
    <col min="3080" max="3326" width="9.1796875" style="24"/>
    <col min="3327" max="3327" width="52" style="24" customWidth="1"/>
    <col min="3328" max="3328" width="13.453125" style="24" customWidth="1"/>
    <col min="3329" max="3329" width="14" style="24" customWidth="1"/>
    <col min="3330" max="3330" width="15.453125" style="24" customWidth="1"/>
    <col min="3331" max="3331" width="14.26953125" style="24" customWidth="1"/>
    <col min="3332" max="3332" width="16.1796875" style="24" customWidth="1"/>
    <col min="3333" max="3334" width="11" style="24" customWidth="1"/>
    <col min="3335" max="3335" width="11.81640625" style="24" customWidth="1"/>
    <col min="3336" max="3582" width="9.1796875" style="24"/>
    <col min="3583" max="3583" width="52" style="24" customWidth="1"/>
    <col min="3584" max="3584" width="13.453125" style="24" customWidth="1"/>
    <col min="3585" max="3585" width="14" style="24" customWidth="1"/>
    <col min="3586" max="3586" width="15.453125" style="24" customWidth="1"/>
    <col min="3587" max="3587" width="14.26953125" style="24" customWidth="1"/>
    <col min="3588" max="3588" width="16.1796875" style="24" customWidth="1"/>
    <col min="3589" max="3590" width="11" style="24" customWidth="1"/>
    <col min="3591" max="3591" width="11.81640625" style="24" customWidth="1"/>
    <col min="3592" max="3838" width="9.1796875" style="24"/>
    <col min="3839" max="3839" width="52" style="24" customWidth="1"/>
    <col min="3840" max="3840" width="13.453125" style="24" customWidth="1"/>
    <col min="3841" max="3841" width="14" style="24" customWidth="1"/>
    <col min="3842" max="3842" width="15.453125" style="24" customWidth="1"/>
    <col min="3843" max="3843" width="14.26953125" style="24" customWidth="1"/>
    <col min="3844" max="3844" width="16.1796875" style="24" customWidth="1"/>
    <col min="3845" max="3846" width="11" style="24" customWidth="1"/>
    <col min="3847" max="3847" width="11.81640625" style="24" customWidth="1"/>
    <col min="3848" max="4094" width="9.1796875" style="24"/>
    <col min="4095" max="4095" width="52" style="24" customWidth="1"/>
    <col min="4096" max="4096" width="13.453125" style="24" customWidth="1"/>
    <col min="4097" max="4097" width="14" style="24" customWidth="1"/>
    <col min="4098" max="4098" width="15.453125" style="24" customWidth="1"/>
    <col min="4099" max="4099" width="14.26953125" style="24" customWidth="1"/>
    <col min="4100" max="4100" width="16.1796875" style="24" customWidth="1"/>
    <col min="4101" max="4102" width="11" style="24" customWidth="1"/>
    <col min="4103" max="4103" width="11.81640625" style="24" customWidth="1"/>
    <col min="4104" max="4350" width="9.1796875" style="24"/>
    <col min="4351" max="4351" width="52" style="24" customWidth="1"/>
    <col min="4352" max="4352" width="13.453125" style="24" customWidth="1"/>
    <col min="4353" max="4353" width="14" style="24" customWidth="1"/>
    <col min="4354" max="4354" width="15.453125" style="24" customWidth="1"/>
    <col min="4355" max="4355" width="14.26953125" style="24" customWidth="1"/>
    <col min="4356" max="4356" width="16.1796875" style="24" customWidth="1"/>
    <col min="4357" max="4358" width="11" style="24" customWidth="1"/>
    <col min="4359" max="4359" width="11.81640625" style="24" customWidth="1"/>
    <col min="4360" max="4606" width="9.1796875" style="24"/>
    <col min="4607" max="4607" width="52" style="24" customWidth="1"/>
    <col min="4608" max="4608" width="13.453125" style="24" customWidth="1"/>
    <col min="4609" max="4609" width="14" style="24" customWidth="1"/>
    <col min="4610" max="4610" width="15.453125" style="24" customWidth="1"/>
    <col min="4611" max="4611" width="14.26953125" style="24" customWidth="1"/>
    <col min="4612" max="4612" width="16.1796875" style="24" customWidth="1"/>
    <col min="4613" max="4614" width="11" style="24" customWidth="1"/>
    <col min="4615" max="4615" width="11.81640625" style="24" customWidth="1"/>
    <col min="4616" max="4862" width="9.1796875" style="24"/>
    <col min="4863" max="4863" width="52" style="24" customWidth="1"/>
    <col min="4864" max="4864" width="13.453125" style="24" customWidth="1"/>
    <col min="4865" max="4865" width="14" style="24" customWidth="1"/>
    <col min="4866" max="4866" width="15.453125" style="24" customWidth="1"/>
    <col min="4867" max="4867" width="14.26953125" style="24" customWidth="1"/>
    <col min="4868" max="4868" width="16.1796875" style="24" customWidth="1"/>
    <col min="4869" max="4870" width="11" style="24" customWidth="1"/>
    <col min="4871" max="4871" width="11.81640625" style="24" customWidth="1"/>
    <col min="4872" max="5118" width="9.1796875" style="24"/>
    <col min="5119" max="5119" width="52" style="24" customWidth="1"/>
    <col min="5120" max="5120" width="13.453125" style="24" customWidth="1"/>
    <col min="5121" max="5121" width="14" style="24" customWidth="1"/>
    <col min="5122" max="5122" width="15.453125" style="24" customWidth="1"/>
    <col min="5123" max="5123" width="14.26953125" style="24" customWidth="1"/>
    <col min="5124" max="5124" width="16.1796875" style="24" customWidth="1"/>
    <col min="5125" max="5126" width="11" style="24" customWidth="1"/>
    <col min="5127" max="5127" width="11.81640625" style="24" customWidth="1"/>
    <col min="5128" max="5374" width="9.1796875" style="24"/>
    <col min="5375" max="5375" width="52" style="24" customWidth="1"/>
    <col min="5376" max="5376" width="13.453125" style="24" customWidth="1"/>
    <col min="5377" max="5377" width="14" style="24" customWidth="1"/>
    <col min="5378" max="5378" width="15.453125" style="24" customWidth="1"/>
    <col min="5379" max="5379" width="14.26953125" style="24" customWidth="1"/>
    <col min="5380" max="5380" width="16.1796875" style="24" customWidth="1"/>
    <col min="5381" max="5382" width="11" style="24" customWidth="1"/>
    <col min="5383" max="5383" width="11.81640625" style="24" customWidth="1"/>
    <col min="5384" max="5630" width="9.1796875" style="24"/>
    <col min="5631" max="5631" width="52" style="24" customWidth="1"/>
    <col min="5632" max="5632" width="13.453125" style="24" customWidth="1"/>
    <col min="5633" max="5633" width="14" style="24" customWidth="1"/>
    <col min="5634" max="5634" width="15.453125" style="24" customWidth="1"/>
    <col min="5635" max="5635" width="14.26953125" style="24" customWidth="1"/>
    <col min="5636" max="5636" width="16.1796875" style="24" customWidth="1"/>
    <col min="5637" max="5638" width="11" style="24" customWidth="1"/>
    <col min="5639" max="5639" width="11.81640625" style="24" customWidth="1"/>
    <col min="5640" max="5886" width="9.1796875" style="24"/>
    <col min="5887" max="5887" width="52" style="24" customWidth="1"/>
    <col min="5888" max="5888" width="13.453125" style="24" customWidth="1"/>
    <col min="5889" max="5889" width="14" style="24" customWidth="1"/>
    <col min="5890" max="5890" width="15.453125" style="24" customWidth="1"/>
    <col min="5891" max="5891" width="14.26953125" style="24" customWidth="1"/>
    <col min="5892" max="5892" width="16.1796875" style="24" customWidth="1"/>
    <col min="5893" max="5894" width="11" style="24" customWidth="1"/>
    <col min="5895" max="5895" width="11.81640625" style="24" customWidth="1"/>
    <col min="5896" max="6142" width="9.1796875" style="24"/>
    <col min="6143" max="6143" width="52" style="24" customWidth="1"/>
    <col min="6144" max="6144" width="13.453125" style="24" customWidth="1"/>
    <col min="6145" max="6145" width="14" style="24" customWidth="1"/>
    <col min="6146" max="6146" width="15.453125" style="24" customWidth="1"/>
    <col min="6147" max="6147" width="14.26953125" style="24" customWidth="1"/>
    <col min="6148" max="6148" width="16.1796875" style="24" customWidth="1"/>
    <col min="6149" max="6150" width="11" style="24" customWidth="1"/>
    <col min="6151" max="6151" width="11.81640625" style="24" customWidth="1"/>
    <col min="6152" max="6398" width="9.1796875" style="24"/>
    <col min="6399" max="6399" width="52" style="24" customWidth="1"/>
    <col min="6400" max="6400" width="13.453125" style="24" customWidth="1"/>
    <col min="6401" max="6401" width="14" style="24" customWidth="1"/>
    <col min="6402" max="6402" width="15.453125" style="24" customWidth="1"/>
    <col min="6403" max="6403" width="14.26953125" style="24" customWidth="1"/>
    <col min="6404" max="6404" width="16.1796875" style="24" customWidth="1"/>
    <col min="6405" max="6406" width="11" style="24" customWidth="1"/>
    <col min="6407" max="6407" width="11.81640625" style="24" customWidth="1"/>
    <col min="6408" max="6654" width="9.1796875" style="24"/>
    <col min="6655" max="6655" width="52" style="24" customWidth="1"/>
    <col min="6656" max="6656" width="13.453125" style="24" customWidth="1"/>
    <col min="6657" max="6657" width="14" style="24" customWidth="1"/>
    <col min="6658" max="6658" width="15.453125" style="24" customWidth="1"/>
    <col min="6659" max="6659" width="14.26953125" style="24" customWidth="1"/>
    <col min="6660" max="6660" width="16.1796875" style="24" customWidth="1"/>
    <col min="6661" max="6662" width="11" style="24" customWidth="1"/>
    <col min="6663" max="6663" width="11.81640625" style="24" customWidth="1"/>
    <col min="6664" max="6910" width="9.1796875" style="24"/>
    <col min="6911" max="6911" width="52" style="24" customWidth="1"/>
    <col min="6912" max="6912" width="13.453125" style="24" customWidth="1"/>
    <col min="6913" max="6913" width="14" style="24" customWidth="1"/>
    <col min="6914" max="6914" width="15.453125" style="24" customWidth="1"/>
    <col min="6915" max="6915" width="14.26953125" style="24" customWidth="1"/>
    <col min="6916" max="6916" width="16.1796875" style="24" customWidth="1"/>
    <col min="6917" max="6918" width="11" style="24" customWidth="1"/>
    <col min="6919" max="6919" width="11.81640625" style="24" customWidth="1"/>
    <col min="6920" max="7166" width="9.1796875" style="24"/>
    <col min="7167" max="7167" width="52" style="24" customWidth="1"/>
    <col min="7168" max="7168" width="13.453125" style="24" customWidth="1"/>
    <col min="7169" max="7169" width="14" style="24" customWidth="1"/>
    <col min="7170" max="7170" width="15.453125" style="24" customWidth="1"/>
    <col min="7171" max="7171" width="14.26953125" style="24" customWidth="1"/>
    <col min="7172" max="7172" width="16.1796875" style="24" customWidth="1"/>
    <col min="7173" max="7174" width="11" style="24" customWidth="1"/>
    <col min="7175" max="7175" width="11.81640625" style="24" customWidth="1"/>
    <col min="7176" max="7422" width="9.1796875" style="24"/>
    <col min="7423" max="7423" width="52" style="24" customWidth="1"/>
    <col min="7424" max="7424" width="13.453125" style="24" customWidth="1"/>
    <col min="7425" max="7425" width="14" style="24" customWidth="1"/>
    <col min="7426" max="7426" width="15.453125" style="24" customWidth="1"/>
    <col min="7427" max="7427" width="14.26953125" style="24" customWidth="1"/>
    <col min="7428" max="7428" width="16.1796875" style="24" customWidth="1"/>
    <col min="7429" max="7430" width="11" style="24" customWidth="1"/>
    <col min="7431" max="7431" width="11.81640625" style="24" customWidth="1"/>
    <col min="7432" max="7678" width="9.1796875" style="24"/>
    <col min="7679" max="7679" width="52" style="24" customWidth="1"/>
    <col min="7680" max="7680" width="13.453125" style="24" customWidth="1"/>
    <col min="7681" max="7681" width="14" style="24" customWidth="1"/>
    <col min="7682" max="7682" width="15.453125" style="24" customWidth="1"/>
    <col min="7683" max="7683" width="14.26953125" style="24" customWidth="1"/>
    <col min="7684" max="7684" width="16.1796875" style="24" customWidth="1"/>
    <col min="7685" max="7686" width="11" style="24" customWidth="1"/>
    <col min="7687" max="7687" width="11.81640625" style="24" customWidth="1"/>
    <col min="7688" max="7934" width="9.1796875" style="24"/>
    <col min="7935" max="7935" width="52" style="24" customWidth="1"/>
    <col min="7936" max="7936" width="13.453125" style="24" customWidth="1"/>
    <col min="7937" max="7937" width="14" style="24" customWidth="1"/>
    <col min="7938" max="7938" width="15.453125" style="24" customWidth="1"/>
    <col min="7939" max="7939" width="14.26953125" style="24" customWidth="1"/>
    <col min="7940" max="7940" width="16.1796875" style="24" customWidth="1"/>
    <col min="7941" max="7942" width="11" style="24" customWidth="1"/>
    <col min="7943" max="7943" width="11.81640625" style="24" customWidth="1"/>
    <col min="7944" max="8190" width="9.1796875" style="24"/>
    <col min="8191" max="8191" width="52" style="24" customWidth="1"/>
    <col min="8192" max="8192" width="13.453125" style="24" customWidth="1"/>
    <col min="8193" max="8193" width="14" style="24" customWidth="1"/>
    <col min="8194" max="8194" width="15.453125" style="24" customWidth="1"/>
    <col min="8195" max="8195" width="14.26953125" style="24" customWidth="1"/>
    <col min="8196" max="8196" width="16.1796875" style="24" customWidth="1"/>
    <col min="8197" max="8198" width="11" style="24" customWidth="1"/>
    <col min="8199" max="8199" width="11.81640625" style="24" customWidth="1"/>
    <col min="8200" max="8446" width="9.1796875" style="24"/>
    <col min="8447" max="8447" width="52" style="24" customWidth="1"/>
    <col min="8448" max="8448" width="13.453125" style="24" customWidth="1"/>
    <col min="8449" max="8449" width="14" style="24" customWidth="1"/>
    <col min="8450" max="8450" width="15.453125" style="24" customWidth="1"/>
    <col min="8451" max="8451" width="14.26953125" style="24" customWidth="1"/>
    <col min="8452" max="8452" width="16.1796875" style="24" customWidth="1"/>
    <col min="8453" max="8454" width="11" style="24" customWidth="1"/>
    <col min="8455" max="8455" width="11.81640625" style="24" customWidth="1"/>
    <col min="8456" max="8702" width="9.1796875" style="24"/>
    <col min="8703" max="8703" width="52" style="24" customWidth="1"/>
    <col min="8704" max="8704" width="13.453125" style="24" customWidth="1"/>
    <col min="8705" max="8705" width="14" style="24" customWidth="1"/>
    <col min="8706" max="8706" width="15.453125" style="24" customWidth="1"/>
    <col min="8707" max="8707" width="14.26953125" style="24" customWidth="1"/>
    <col min="8708" max="8708" width="16.1796875" style="24" customWidth="1"/>
    <col min="8709" max="8710" width="11" style="24" customWidth="1"/>
    <col min="8711" max="8711" width="11.81640625" style="24" customWidth="1"/>
    <col min="8712" max="8958" width="9.1796875" style="24"/>
    <col min="8959" max="8959" width="52" style="24" customWidth="1"/>
    <col min="8960" max="8960" width="13.453125" style="24" customWidth="1"/>
    <col min="8961" max="8961" width="14" style="24" customWidth="1"/>
    <col min="8962" max="8962" width="15.453125" style="24" customWidth="1"/>
    <col min="8963" max="8963" width="14.26953125" style="24" customWidth="1"/>
    <col min="8964" max="8964" width="16.1796875" style="24" customWidth="1"/>
    <col min="8965" max="8966" width="11" style="24" customWidth="1"/>
    <col min="8967" max="8967" width="11.81640625" style="24" customWidth="1"/>
    <col min="8968" max="9214" width="9.1796875" style="24"/>
    <col min="9215" max="9215" width="52" style="24" customWidth="1"/>
    <col min="9216" max="9216" width="13.453125" style="24" customWidth="1"/>
    <col min="9217" max="9217" width="14" style="24" customWidth="1"/>
    <col min="9218" max="9218" width="15.453125" style="24" customWidth="1"/>
    <col min="9219" max="9219" width="14.26953125" style="24" customWidth="1"/>
    <col min="9220" max="9220" width="16.1796875" style="24" customWidth="1"/>
    <col min="9221" max="9222" width="11" style="24" customWidth="1"/>
    <col min="9223" max="9223" width="11.81640625" style="24" customWidth="1"/>
    <col min="9224" max="9470" width="9.1796875" style="24"/>
    <col min="9471" max="9471" width="52" style="24" customWidth="1"/>
    <col min="9472" max="9472" width="13.453125" style="24" customWidth="1"/>
    <col min="9473" max="9473" width="14" style="24" customWidth="1"/>
    <col min="9474" max="9474" width="15.453125" style="24" customWidth="1"/>
    <col min="9475" max="9475" width="14.26953125" style="24" customWidth="1"/>
    <col min="9476" max="9476" width="16.1796875" style="24" customWidth="1"/>
    <col min="9477" max="9478" width="11" style="24" customWidth="1"/>
    <col min="9479" max="9479" width="11.81640625" style="24" customWidth="1"/>
    <col min="9480" max="9726" width="9.1796875" style="24"/>
    <col min="9727" max="9727" width="52" style="24" customWidth="1"/>
    <col min="9728" max="9728" width="13.453125" style="24" customWidth="1"/>
    <col min="9729" max="9729" width="14" style="24" customWidth="1"/>
    <col min="9730" max="9730" width="15.453125" style="24" customWidth="1"/>
    <col min="9731" max="9731" width="14.26953125" style="24" customWidth="1"/>
    <col min="9732" max="9732" width="16.1796875" style="24" customWidth="1"/>
    <col min="9733" max="9734" width="11" style="24" customWidth="1"/>
    <col min="9735" max="9735" width="11.81640625" style="24" customWidth="1"/>
    <col min="9736" max="9982" width="9.1796875" style="24"/>
    <col min="9983" max="9983" width="52" style="24" customWidth="1"/>
    <col min="9984" max="9984" width="13.453125" style="24" customWidth="1"/>
    <col min="9985" max="9985" width="14" style="24" customWidth="1"/>
    <col min="9986" max="9986" width="15.453125" style="24" customWidth="1"/>
    <col min="9987" max="9987" width="14.26953125" style="24" customWidth="1"/>
    <col min="9988" max="9988" width="16.1796875" style="24" customWidth="1"/>
    <col min="9989" max="9990" width="11" style="24" customWidth="1"/>
    <col min="9991" max="9991" width="11.81640625" style="24" customWidth="1"/>
    <col min="9992" max="10238" width="9.1796875" style="24"/>
    <col min="10239" max="10239" width="52" style="24" customWidth="1"/>
    <col min="10240" max="10240" width="13.453125" style="24" customWidth="1"/>
    <col min="10241" max="10241" width="14" style="24" customWidth="1"/>
    <col min="10242" max="10242" width="15.453125" style="24" customWidth="1"/>
    <col min="10243" max="10243" width="14.26953125" style="24" customWidth="1"/>
    <col min="10244" max="10244" width="16.1796875" style="24" customWidth="1"/>
    <col min="10245" max="10246" width="11" style="24" customWidth="1"/>
    <col min="10247" max="10247" width="11.81640625" style="24" customWidth="1"/>
    <col min="10248" max="10494" width="9.1796875" style="24"/>
    <col min="10495" max="10495" width="52" style="24" customWidth="1"/>
    <col min="10496" max="10496" width="13.453125" style="24" customWidth="1"/>
    <col min="10497" max="10497" width="14" style="24" customWidth="1"/>
    <col min="10498" max="10498" width="15.453125" style="24" customWidth="1"/>
    <col min="10499" max="10499" width="14.26953125" style="24" customWidth="1"/>
    <col min="10500" max="10500" width="16.1796875" style="24" customWidth="1"/>
    <col min="10501" max="10502" width="11" style="24" customWidth="1"/>
    <col min="10503" max="10503" width="11.81640625" style="24" customWidth="1"/>
    <col min="10504" max="10750" width="9.1796875" style="24"/>
    <col min="10751" max="10751" width="52" style="24" customWidth="1"/>
    <col min="10752" max="10752" width="13.453125" style="24" customWidth="1"/>
    <col min="10753" max="10753" width="14" style="24" customWidth="1"/>
    <col min="10754" max="10754" width="15.453125" style="24" customWidth="1"/>
    <col min="10755" max="10755" width="14.26953125" style="24" customWidth="1"/>
    <col min="10756" max="10756" width="16.1796875" style="24" customWidth="1"/>
    <col min="10757" max="10758" width="11" style="24" customWidth="1"/>
    <col min="10759" max="10759" width="11.81640625" style="24" customWidth="1"/>
    <col min="10760" max="11006" width="9.1796875" style="24"/>
    <col min="11007" max="11007" width="52" style="24" customWidth="1"/>
    <col min="11008" max="11008" width="13.453125" style="24" customWidth="1"/>
    <col min="11009" max="11009" width="14" style="24" customWidth="1"/>
    <col min="11010" max="11010" width="15.453125" style="24" customWidth="1"/>
    <col min="11011" max="11011" width="14.26953125" style="24" customWidth="1"/>
    <col min="11012" max="11012" width="16.1796875" style="24" customWidth="1"/>
    <col min="11013" max="11014" width="11" style="24" customWidth="1"/>
    <col min="11015" max="11015" width="11.81640625" style="24" customWidth="1"/>
    <col min="11016" max="11262" width="9.1796875" style="24"/>
    <col min="11263" max="11263" width="52" style="24" customWidth="1"/>
    <col min="11264" max="11264" width="13.453125" style="24" customWidth="1"/>
    <col min="11265" max="11265" width="14" style="24" customWidth="1"/>
    <col min="11266" max="11266" width="15.453125" style="24" customWidth="1"/>
    <col min="11267" max="11267" width="14.26953125" style="24" customWidth="1"/>
    <col min="11268" max="11268" width="16.1796875" style="24" customWidth="1"/>
    <col min="11269" max="11270" width="11" style="24" customWidth="1"/>
    <col min="11271" max="11271" width="11.81640625" style="24" customWidth="1"/>
    <col min="11272" max="11518" width="9.1796875" style="24"/>
    <col min="11519" max="11519" width="52" style="24" customWidth="1"/>
    <col min="11520" max="11520" width="13.453125" style="24" customWidth="1"/>
    <col min="11521" max="11521" width="14" style="24" customWidth="1"/>
    <col min="11522" max="11522" width="15.453125" style="24" customWidth="1"/>
    <col min="11523" max="11523" width="14.26953125" style="24" customWidth="1"/>
    <col min="11524" max="11524" width="16.1796875" style="24" customWidth="1"/>
    <col min="11525" max="11526" width="11" style="24" customWidth="1"/>
    <col min="11527" max="11527" width="11.81640625" style="24" customWidth="1"/>
    <col min="11528" max="11774" width="9.1796875" style="24"/>
    <col min="11775" max="11775" width="52" style="24" customWidth="1"/>
    <col min="11776" max="11776" width="13.453125" style="24" customWidth="1"/>
    <col min="11777" max="11777" width="14" style="24" customWidth="1"/>
    <col min="11778" max="11778" width="15.453125" style="24" customWidth="1"/>
    <col min="11779" max="11779" width="14.26953125" style="24" customWidth="1"/>
    <col min="11780" max="11780" width="16.1796875" style="24" customWidth="1"/>
    <col min="11781" max="11782" width="11" style="24" customWidth="1"/>
    <col min="11783" max="11783" width="11.81640625" style="24" customWidth="1"/>
    <col min="11784" max="12030" width="9.1796875" style="24"/>
    <col min="12031" max="12031" width="52" style="24" customWidth="1"/>
    <col min="12032" max="12032" width="13.453125" style="24" customWidth="1"/>
    <col min="12033" max="12033" width="14" style="24" customWidth="1"/>
    <col min="12034" max="12034" width="15.453125" style="24" customWidth="1"/>
    <col min="12035" max="12035" width="14.26953125" style="24" customWidth="1"/>
    <col min="12036" max="12036" width="16.1796875" style="24" customWidth="1"/>
    <col min="12037" max="12038" width="11" style="24" customWidth="1"/>
    <col min="12039" max="12039" width="11.81640625" style="24" customWidth="1"/>
    <col min="12040" max="12286" width="9.1796875" style="24"/>
    <col min="12287" max="12287" width="52" style="24" customWidth="1"/>
    <col min="12288" max="12288" width="13.453125" style="24" customWidth="1"/>
    <col min="12289" max="12289" width="14" style="24" customWidth="1"/>
    <col min="12290" max="12290" width="15.453125" style="24" customWidth="1"/>
    <col min="12291" max="12291" width="14.26953125" style="24" customWidth="1"/>
    <col min="12292" max="12292" width="16.1796875" style="24" customWidth="1"/>
    <col min="12293" max="12294" width="11" style="24" customWidth="1"/>
    <col min="12295" max="12295" width="11.81640625" style="24" customWidth="1"/>
    <col min="12296" max="12542" width="9.1796875" style="24"/>
    <col min="12543" max="12543" width="52" style="24" customWidth="1"/>
    <col min="12544" max="12544" width="13.453125" style="24" customWidth="1"/>
    <col min="12545" max="12545" width="14" style="24" customWidth="1"/>
    <col min="12546" max="12546" width="15.453125" style="24" customWidth="1"/>
    <col min="12547" max="12547" width="14.26953125" style="24" customWidth="1"/>
    <col min="12548" max="12548" width="16.1796875" style="24" customWidth="1"/>
    <col min="12549" max="12550" width="11" style="24" customWidth="1"/>
    <col min="12551" max="12551" width="11.81640625" style="24" customWidth="1"/>
    <col min="12552" max="12798" width="9.1796875" style="24"/>
    <col min="12799" max="12799" width="52" style="24" customWidth="1"/>
    <col min="12800" max="12800" width="13.453125" style="24" customWidth="1"/>
    <col min="12801" max="12801" width="14" style="24" customWidth="1"/>
    <col min="12802" max="12802" width="15.453125" style="24" customWidth="1"/>
    <col min="12803" max="12803" width="14.26953125" style="24" customWidth="1"/>
    <col min="12804" max="12804" width="16.1796875" style="24" customWidth="1"/>
    <col min="12805" max="12806" width="11" style="24" customWidth="1"/>
    <col min="12807" max="12807" width="11.81640625" style="24" customWidth="1"/>
    <col min="12808" max="13054" width="9.1796875" style="24"/>
    <col min="13055" max="13055" width="52" style="24" customWidth="1"/>
    <col min="13056" max="13056" width="13.453125" style="24" customWidth="1"/>
    <col min="13057" max="13057" width="14" style="24" customWidth="1"/>
    <col min="13058" max="13058" width="15.453125" style="24" customWidth="1"/>
    <col min="13059" max="13059" width="14.26953125" style="24" customWidth="1"/>
    <col min="13060" max="13060" width="16.1796875" style="24" customWidth="1"/>
    <col min="13061" max="13062" width="11" style="24" customWidth="1"/>
    <col min="13063" max="13063" width="11.81640625" style="24" customWidth="1"/>
    <col min="13064" max="13310" width="9.1796875" style="24"/>
    <col min="13311" max="13311" width="52" style="24" customWidth="1"/>
    <col min="13312" max="13312" width="13.453125" style="24" customWidth="1"/>
    <col min="13313" max="13313" width="14" style="24" customWidth="1"/>
    <col min="13314" max="13314" width="15.453125" style="24" customWidth="1"/>
    <col min="13315" max="13315" width="14.26953125" style="24" customWidth="1"/>
    <col min="13316" max="13316" width="16.1796875" style="24" customWidth="1"/>
    <col min="13317" max="13318" width="11" style="24" customWidth="1"/>
    <col min="13319" max="13319" width="11.81640625" style="24" customWidth="1"/>
    <col min="13320" max="13566" width="9.1796875" style="24"/>
    <col min="13567" max="13567" width="52" style="24" customWidth="1"/>
    <col min="13568" max="13568" width="13.453125" style="24" customWidth="1"/>
    <col min="13569" max="13569" width="14" style="24" customWidth="1"/>
    <col min="13570" max="13570" width="15.453125" style="24" customWidth="1"/>
    <col min="13571" max="13571" width="14.26953125" style="24" customWidth="1"/>
    <col min="13572" max="13572" width="16.1796875" style="24" customWidth="1"/>
    <col min="13573" max="13574" width="11" style="24" customWidth="1"/>
    <col min="13575" max="13575" width="11.81640625" style="24" customWidth="1"/>
    <col min="13576" max="13822" width="9.1796875" style="24"/>
    <col min="13823" max="13823" width="52" style="24" customWidth="1"/>
    <col min="13824" max="13824" width="13.453125" style="24" customWidth="1"/>
    <col min="13825" max="13825" width="14" style="24" customWidth="1"/>
    <col min="13826" max="13826" width="15.453125" style="24" customWidth="1"/>
    <col min="13827" max="13827" width="14.26953125" style="24" customWidth="1"/>
    <col min="13828" max="13828" width="16.1796875" style="24" customWidth="1"/>
    <col min="13829" max="13830" width="11" style="24" customWidth="1"/>
    <col min="13831" max="13831" width="11.81640625" style="24" customWidth="1"/>
    <col min="13832" max="14078" width="9.1796875" style="24"/>
    <col min="14079" max="14079" width="52" style="24" customWidth="1"/>
    <col min="14080" max="14080" width="13.453125" style="24" customWidth="1"/>
    <col min="14081" max="14081" width="14" style="24" customWidth="1"/>
    <col min="14082" max="14082" width="15.453125" style="24" customWidth="1"/>
    <col min="14083" max="14083" width="14.26953125" style="24" customWidth="1"/>
    <col min="14084" max="14084" width="16.1796875" style="24" customWidth="1"/>
    <col min="14085" max="14086" width="11" style="24" customWidth="1"/>
    <col min="14087" max="14087" width="11.81640625" style="24" customWidth="1"/>
    <col min="14088" max="14334" width="9.1796875" style="24"/>
    <col min="14335" max="14335" width="52" style="24" customWidth="1"/>
    <col min="14336" max="14336" width="13.453125" style="24" customWidth="1"/>
    <col min="14337" max="14337" width="14" style="24" customWidth="1"/>
    <col min="14338" max="14338" width="15.453125" style="24" customWidth="1"/>
    <col min="14339" max="14339" width="14.26953125" style="24" customWidth="1"/>
    <col min="14340" max="14340" width="16.1796875" style="24" customWidth="1"/>
    <col min="14341" max="14342" width="11" style="24" customWidth="1"/>
    <col min="14343" max="14343" width="11.81640625" style="24" customWidth="1"/>
    <col min="14344" max="14590" width="9.1796875" style="24"/>
    <col min="14591" max="14591" width="52" style="24" customWidth="1"/>
    <col min="14592" max="14592" width="13.453125" style="24" customWidth="1"/>
    <col min="14593" max="14593" width="14" style="24" customWidth="1"/>
    <col min="14594" max="14594" width="15.453125" style="24" customWidth="1"/>
    <col min="14595" max="14595" width="14.26953125" style="24" customWidth="1"/>
    <col min="14596" max="14596" width="16.1796875" style="24" customWidth="1"/>
    <col min="14597" max="14598" width="11" style="24" customWidth="1"/>
    <col min="14599" max="14599" width="11.81640625" style="24" customWidth="1"/>
    <col min="14600" max="14846" width="9.1796875" style="24"/>
    <col min="14847" max="14847" width="52" style="24" customWidth="1"/>
    <col min="14848" max="14848" width="13.453125" style="24" customWidth="1"/>
    <col min="14849" max="14849" width="14" style="24" customWidth="1"/>
    <col min="14850" max="14850" width="15.453125" style="24" customWidth="1"/>
    <col min="14851" max="14851" width="14.26953125" style="24" customWidth="1"/>
    <col min="14852" max="14852" width="16.1796875" style="24" customWidth="1"/>
    <col min="14853" max="14854" width="11" style="24" customWidth="1"/>
    <col min="14855" max="14855" width="11.81640625" style="24" customWidth="1"/>
    <col min="14856" max="15102" width="9.1796875" style="24"/>
    <col min="15103" max="15103" width="52" style="24" customWidth="1"/>
    <col min="15104" max="15104" width="13.453125" style="24" customWidth="1"/>
    <col min="15105" max="15105" width="14" style="24" customWidth="1"/>
    <col min="15106" max="15106" width="15.453125" style="24" customWidth="1"/>
    <col min="15107" max="15107" width="14.26953125" style="24" customWidth="1"/>
    <col min="15108" max="15108" width="16.1796875" style="24" customWidth="1"/>
    <col min="15109" max="15110" width="11" style="24" customWidth="1"/>
    <col min="15111" max="15111" width="11.81640625" style="24" customWidth="1"/>
    <col min="15112" max="15358" width="9.1796875" style="24"/>
    <col min="15359" max="15359" width="52" style="24" customWidth="1"/>
    <col min="15360" max="15360" width="13.453125" style="24" customWidth="1"/>
    <col min="15361" max="15361" width="14" style="24" customWidth="1"/>
    <col min="15362" max="15362" width="15.453125" style="24" customWidth="1"/>
    <col min="15363" max="15363" width="14.26953125" style="24" customWidth="1"/>
    <col min="15364" max="15364" width="16.1796875" style="24" customWidth="1"/>
    <col min="15365" max="15366" width="11" style="24" customWidth="1"/>
    <col min="15367" max="15367" width="11.81640625" style="24" customWidth="1"/>
    <col min="15368" max="15614" width="9.1796875" style="24"/>
    <col min="15615" max="15615" width="52" style="24" customWidth="1"/>
    <col min="15616" max="15616" width="13.453125" style="24" customWidth="1"/>
    <col min="15617" max="15617" width="14" style="24" customWidth="1"/>
    <col min="15618" max="15618" width="15.453125" style="24" customWidth="1"/>
    <col min="15619" max="15619" width="14.26953125" style="24" customWidth="1"/>
    <col min="15620" max="15620" width="16.1796875" style="24" customWidth="1"/>
    <col min="15621" max="15622" width="11" style="24" customWidth="1"/>
    <col min="15623" max="15623" width="11.81640625" style="24" customWidth="1"/>
    <col min="15624" max="15870" width="9.1796875" style="24"/>
    <col min="15871" max="15871" width="52" style="24" customWidth="1"/>
    <col min="15872" max="15872" width="13.453125" style="24" customWidth="1"/>
    <col min="15873" max="15873" width="14" style="24" customWidth="1"/>
    <col min="15874" max="15874" width="15.453125" style="24" customWidth="1"/>
    <col min="15875" max="15875" width="14.26953125" style="24" customWidth="1"/>
    <col min="15876" max="15876" width="16.1796875" style="24" customWidth="1"/>
    <col min="15877" max="15878" width="11" style="24" customWidth="1"/>
    <col min="15879" max="15879" width="11.81640625" style="24" customWidth="1"/>
    <col min="15880" max="16126" width="9.1796875" style="24"/>
    <col min="16127" max="16127" width="52" style="24" customWidth="1"/>
    <col min="16128" max="16128" width="13.453125" style="24" customWidth="1"/>
    <col min="16129" max="16129" width="14" style="24" customWidth="1"/>
    <col min="16130" max="16130" width="15.453125" style="24" customWidth="1"/>
    <col min="16131" max="16131" width="14.26953125" style="24" customWidth="1"/>
    <col min="16132" max="16132" width="16.1796875" style="24" customWidth="1"/>
    <col min="16133" max="16134" width="11" style="24" customWidth="1"/>
    <col min="16135" max="16135" width="11.81640625" style="24" customWidth="1"/>
    <col min="16136" max="16384" width="9.1796875" style="24"/>
  </cols>
  <sheetData>
    <row r="1" spans="1:7" ht="33" customHeight="1" x14ac:dyDescent="0.35">
      <c r="C1" s="706" t="s">
        <v>921</v>
      </c>
      <c r="D1" s="706"/>
    </row>
    <row r="2" spans="1:7" ht="15.5" x14ac:dyDescent="0.35">
      <c r="A2" s="703" t="s">
        <v>771</v>
      </c>
      <c r="B2" s="703"/>
      <c r="C2" s="703"/>
      <c r="D2" s="703"/>
      <c r="E2" s="703"/>
      <c r="F2" s="703"/>
      <c r="G2" s="703"/>
    </row>
    <row r="3" spans="1:7" ht="15.75" customHeight="1" thickBot="1" x14ac:dyDescent="0.35">
      <c r="A3" s="24"/>
      <c r="D3" s="704" t="s">
        <v>652</v>
      </c>
      <c r="E3" s="705"/>
      <c r="F3" s="353"/>
      <c r="G3" s="354" t="s">
        <v>567</v>
      </c>
    </row>
    <row r="4" spans="1:7" s="356" customFormat="1" ht="24.5" thickBot="1" x14ac:dyDescent="0.4">
      <c r="A4" s="370" t="s">
        <v>383</v>
      </c>
      <c r="B4" s="370" t="s">
        <v>384</v>
      </c>
      <c r="C4" s="370" t="s">
        <v>385</v>
      </c>
      <c r="D4" s="370" t="s">
        <v>556</v>
      </c>
      <c r="E4" s="366" t="s">
        <v>561</v>
      </c>
      <c r="F4" s="355" t="s">
        <v>558</v>
      </c>
      <c r="G4" s="355" t="s">
        <v>559</v>
      </c>
    </row>
    <row r="5" spans="1:7" ht="15" customHeight="1" thickBot="1" x14ac:dyDescent="0.4">
      <c r="A5" s="371">
        <v>1</v>
      </c>
      <c r="B5" s="371">
        <v>2</v>
      </c>
      <c r="C5" s="371">
        <v>3</v>
      </c>
      <c r="D5" s="371">
        <v>2</v>
      </c>
      <c r="E5" s="367">
        <v>3</v>
      </c>
      <c r="F5" s="358">
        <v>4</v>
      </c>
      <c r="G5" s="358">
        <v>5</v>
      </c>
    </row>
    <row r="6" spans="1:7" x14ac:dyDescent="0.35">
      <c r="A6" s="372" t="s">
        <v>785</v>
      </c>
      <c r="B6" s="359">
        <v>3000000</v>
      </c>
      <c r="C6" s="360"/>
      <c r="D6" s="373">
        <f t="shared" ref="D6:D19" si="0">+B6+C6</f>
        <v>3000000</v>
      </c>
      <c r="E6" s="368"/>
      <c r="F6" s="361"/>
      <c r="G6" s="362" t="e">
        <f>+F6/E6</f>
        <v>#DIV/0!</v>
      </c>
    </row>
    <row r="7" spans="1:7" x14ac:dyDescent="0.35">
      <c r="A7" s="372" t="s">
        <v>786</v>
      </c>
      <c r="B7" s="359">
        <v>500000</v>
      </c>
      <c r="C7" s="360"/>
      <c r="D7" s="373">
        <f t="shared" si="0"/>
        <v>500000</v>
      </c>
      <c r="E7" s="368"/>
      <c r="F7" s="361"/>
      <c r="G7" s="362"/>
    </row>
    <row r="8" spans="1:7" x14ac:dyDescent="0.35">
      <c r="A8" s="372" t="s">
        <v>833</v>
      </c>
      <c r="B8" s="359">
        <f>175285819+8240957</f>
        <v>183526776</v>
      </c>
      <c r="C8" s="360"/>
      <c r="D8" s="373">
        <f>+B8+C8</f>
        <v>183526776</v>
      </c>
      <c r="E8" s="368"/>
      <c r="F8" s="361"/>
      <c r="G8" s="362" t="e">
        <f>+F8/E8</f>
        <v>#DIV/0!</v>
      </c>
    </row>
    <row r="9" spans="1:7" x14ac:dyDescent="0.35">
      <c r="A9" s="372" t="s">
        <v>835</v>
      </c>
      <c r="B9" s="359">
        <v>2000000</v>
      </c>
      <c r="C9" s="359"/>
      <c r="D9" s="373">
        <f t="shared" si="0"/>
        <v>2000000</v>
      </c>
      <c r="E9" s="368"/>
      <c r="F9" s="361"/>
      <c r="G9" s="362" t="e">
        <f t="shared" ref="G9:G12" si="1">+F9/E9</f>
        <v>#DIV/0!</v>
      </c>
    </row>
    <row r="10" spans="1:7" s="571" customFormat="1" x14ac:dyDescent="0.35">
      <c r="A10" s="372" t="s">
        <v>649</v>
      </c>
      <c r="B10" s="359">
        <v>13634400</v>
      </c>
      <c r="C10" s="359"/>
      <c r="D10" s="373">
        <f t="shared" si="0"/>
        <v>13634400</v>
      </c>
      <c r="E10" s="368"/>
      <c r="F10" s="361"/>
      <c r="G10" s="362">
        <v>0</v>
      </c>
    </row>
    <row r="11" spans="1:7" s="571" customFormat="1" ht="24" x14ac:dyDescent="0.35">
      <c r="A11" s="372" t="s">
        <v>787</v>
      </c>
      <c r="B11" s="359">
        <v>15000</v>
      </c>
      <c r="C11" s="360"/>
      <c r="D11" s="373">
        <f t="shared" si="0"/>
        <v>15000</v>
      </c>
      <c r="E11" s="368"/>
      <c r="F11" s="361"/>
      <c r="G11" s="362" t="e">
        <f t="shared" si="1"/>
        <v>#DIV/0!</v>
      </c>
    </row>
    <row r="12" spans="1:7" x14ac:dyDescent="0.35">
      <c r="A12" s="372" t="s">
        <v>650</v>
      </c>
      <c r="B12" s="359">
        <v>270000</v>
      </c>
      <c r="C12" s="360"/>
      <c r="D12" s="373">
        <f t="shared" si="0"/>
        <v>270000</v>
      </c>
      <c r="E12" s="368"/>
      <c r="F12" s="361"/>
      <c r="G12" s="362" t="e">
        <f t="shared" si="1"/>
        <v>#DIV/0!</v>
      </c>
    </row>
    <row r="13" spans="1:7" s="571" customFormat="1" x14ac:dyDescent="0.35">
      <c r="A13" s="372" t="s">
        <v>695</v>
      </c>
      <c r="B13" s="359">
        <v>1282919</v>
      </c>
      <c r="C13" s="584"/>
      <c r="D13" s="373">
        <f t="shared" si="0"/>
        <v>1282919</v>
      </c>
      <c r="E13" s="368"/>
      <c r="F13" s="361"/>
      <c r="G13" s="362">
        <v>0</v>
      </c>
    </row>
    <row r="14" spans="1:7" s="571" customFormat="1" x14ac:dyDescent="0.35">
      <c r="A14" s="372" t="s">
        <v>869</v>
      </c>
      <c r="B14" s="359">
        <v>300000</v>
      </c>
      <c r="C14" s="360"/>
      <c r="D14" s="373">
        <f t="shared" si="0"/>
        <v>300000</v>
      </c>
      <c r="E14" s="368"/>
      <c r="F14" s="361"/>
      <c r="G14" s="362"/>
    </row>
    <row r="15" spans="1:7" s="571" customFormat="1" x14ac:dyDescent="0.35">
      <c r="A15" s="372" t="s">
        <v>834</v>
      </c>
      <c r="B15" s="359">
        <v>960000</v>
      </c>
      <c r="C15" s="360"/>
      <c r="D15" s="373">
        <f t="shared" si="0"/>
        <v>960000</v>
      </c>
      <c r="E15" s="368"/>
      <c r="F15" s="361"/>
      <c r="G15" s="362"/>
    </row>
    <row r="16" spans="1:7" x14ac:dyDescent="0.35">
      <c r="A16" s="372" t="s">
        <v>903</v>
      </c>
      <c r="B16" s="359">
        <v>500000</v>
      </c>
      <c r="C16" s="360"/>
      <c r="D16" s="373">
        <f t="shared" si="0"/>
        <v>500000</v>
      </c>
      <c r="E16" s="368"/>
      <c r="F16" s="361"/>
      <c r="G16" s="362"/>
    </row>
    <row r="17" spans="1:7" x14ac:dyDescent="0.35">
      <c r="A17" s="372" t="s">
        <v>901</v>
      </c>
      <c r="B17" s="359">
        <v>2000000</v>
      </c>
      <c r="C17" s="360"/>
      <c r="D17" s="373">
        <f>+B17+C17</f>
        <v>2000000</v>
      </c>
      <c r="E17" s="368"/>
      <c r="F17" s="361"/>
      <c r="G17" s="362"/>
    </row>
    <row r="18" spans="1:7" x14ac:dyDescent="0.35">
      <c r="A18" s="372"/>
      <c r="B18" s="359"/>
      <c r="C18" s="360"/>
      <c r="D18" s="373">
        <f t="shared" si="0"/>
        <v>0</v>
      </c>
      <c r="E18" s="368"/>
      <c r="F18" s="361"/>
      <c r="G18" s="362"/>
    </row>
    <row r="19" spans="1:7" ht="15" thickBot="1" x14ac:dyDescent="0.4">
      <c r="A19" s="372"/>
      <c r="B19" s="359"/>
      <c r="C19" s="360"/>
      <c r="D19" s="373">
        <f t="shared" si="0"/>
        <v>0</v>
      </c>
      <c r="E19" s="368"/>
      <c r="F19" s="361"/>
      <c r="G19" s="362"/>
    </row>
    <row r="20" spans="1:7" s="365" customFormat="1" ht="13.5" thickBot="1" x14ac:dyDescent="0.4">
      <c r="A20" s="374" t="s">
        <v>330</v>
      </c>
      <c r="B20" s="375">
        <f>SUM(B6:B19)</f>
        <v>207989095</v>
      </c>
      <c r="C20" s="375">
        <f>SUM(C6:C19)</f>
        <v>0</v>
      </c>
      <c r="D20" s="375">
        <f>SUM(D6:D19)</f>
        <v>207989095</v>
      </c>
      <c r="E20" s="369">
        <f>SUM(E6:E19)</f>
        <v>0</v>
      </c>
      <c r="F20" s="363">
        <f>SUM(F6:F19)</f>
        <v>0</v>
      </c>
      <c r="G20" s="364" t="e">
        <f>+F20/E20</f>
        <v>#DIV/0!</v>
      </c>
    </row>
    <row r="22" spans="1:7" x14ac:dyDescent="0.35">
      <c r="D22" s="24">
        <f>'Önkormányzat 2'!F113</f>
        <v>207989095</v>
      </c>
      <c r="E22" s="24">
        <f>+'Önkormányzat 2'!G103</f>
        <v>0</v>
      </c>
      <c r="F22" s="24">
        <f>+'Önkormányzat 2'!H103</f>
        <v>0</v>
      </c>
    </row>
    <row r="23" spans="1:7" x14ac:dyDescent="0.35">
      <c r="D23" s="24">
        <f>+D20-D22</f>
        <v>0</v>
      </c>
      <c r="E23" s="24">
        <f t="shared" ref="E23:F23" si="2">+E20-E22</f>
        <v>0</v>
      </c>
      <c r="F23" s="24">
        <f t="shared" si="2"/>
        <v>0</v>
      </c>
    </row>
  </sheetData>
  <mergeCells count="3">
    <mergeCell ref="A2:G2"/>
    <mergeCell ref="D3:E3"/>
    <mergeCell ref="C1:D1"/>
  </mergeCells>
  <printOptions horizontalCentered="1"/>
  <pageMargins left="0.47" right="0.70866141732283472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CDB4-503C-44E4-8A89-2FCDE3725EB7}">
  <sheetPr>
    <tabColor rgb="FF00B050"/>
    <pageSetUpPr fitToPage="1"/>
  </sheetPr>
  <dimension ref="A1:F20"/>
  <sheetViews>
    <sheetView view="pageBreakPreview" zoomScale="60" zoomScaleNormal="100" workbookViewId="0">
      <selection activeCell="D1" sqref="D1:F2"/>
    </sheetView>
  </sheetViews>
  <sheetFormatPr defaultRowHeight="14.5" x14ac:dyDescent="0.35"/>
  <cols>
    <col min="1" max="1" width="6.26953125" bestFit="1" customWidth="1"/>
    <col min="2" max="2" width="51.7265625" bestFit="1" customWidth="1"/>
    <col min="3" max="3" width="11.26953125" customWidth="1"/>
    <col min="4" max="4" width="11.81640625" customWidth="1"/>
    <col min="5" max="5" width="11.7265625" customWidth="1"/>
    <col min="6" max="6" width="12.1796875" customWidth="1"/>
  </cols>
  <sheetData>
    <row r="1" spans="1:6" x14ac:dyDescent="0.35">
      <c r="A1" s="216"/>
      <c r="B1" s="216"/>
      <c r="C1" s="216"/>
      <c r="D1" s="708" t="s">
        <v>922</v>
      </c>
      <c r="E1" s="708"/>
      <c r="F1" s="708"/>
    </row>
    <row r="2" spans="1:6" ht="15" customHeight="1" x14ac:dyDescent="0.35">
      <c r="A2" s="231"/>
      <c r="B2" s="232"/>
      <c r="C2" s="233"/>
      <c r="D2" s="708"/>
      <c r="E2" s="708"/>
      <c r="F2" s="708"/>
    </row>
    <row r="3" spans="1:6" x14ac:dyDescent="0.35">
      <c r="A3" s="697" t="s">
        <v>846</v>
      </c>
      <c r="B3" s="697"/>
      <c r="C3" s="697"/>
      <c r="D3" s="498"/>
      <c r="E3" s="498"/>
      <c r="F3" s="498"/>
    </row>
    <row r="4" spans="1:6" x14ac:dyDescent="0.35">
      <c r="A4" s="234"/>
      <c r="B4" s="234"/>
      <c r="C4" s="234"/>
      <c r="D4" s="498"/>
      <c r="E4" s="498"/>
      <c r="F4" s="498"/>
    </row>
    <row r="5" spans="1:6" x14ac:dyDescent="0.35">
      <c r="A5" s="231"/>
      <c r="B5" s="231"/>
      <c r="C5" s="233"/>
      <c r="D5" s="231"/>
      <c r="E5" s="707" t="s">
        <v>652</v>
      </c>
      <c r="F5" s="707"/>
    </row>
    <row r="6" spans="1:6" ht="24" x14ac:dyDescent="0.35">
      <c r="A6" s="235" t="s">
        <v>679</v>
      </c>
      <c r="B6" s="235" t="s">
        <v>247</v>
      </c>
      <c r="C6" s="236" t="s">
        <v>698</v>
      </c>
      <c r="D6" s="236" t="s">
        <v>699</v>
      </c>
      <c r="E6" s="235" t="s">
        <v>721</v>
      </c>
      <c r="F6" s="235" t="s">
        <v>349</v>
      </c>
    </row>
    <row r="7" spans="1:6" ht="24.5" x14ac:dyDescent="0.35">
      <c r="A7" s="237" t="s">
        <v>4</v>
      </c>
      <c r="B7" s="238" t="s">
        <v>836</v>
      </c>
      <c r="C7" s="239">
        <f>SUM(C8:C11)</f>
        <v>0</v>
      </c>
      <c r="D7" s="239">
        <f t="shared" ref="D7:E7" si="0">SUM(D8:D11)</f>
        <v>500000</v>
      </c>
      <c r="E7" s="239">
        <f t="shared" si="0"/>
        <v>0</v>
      </c>
      <c r="F7" s="240">
        <f>SUM(C7:E7)</f>
        <v>500000</v>
      </c>
    </row>
    <row r="8" spans="1:6" ht="24.5" x14ac:dyDescent="0.35">
      <c r="A8" s="241" t="s">
        <v>701</v>
      </c>
      <c r="B8" s="242" t="s">
        <v>722</v>
      </c>
      <c r="C8" s="243">
        <v>0</v>
      </c>
      <c r="D8" s="244">
        <v>0</v>
      </c>
      <c r="E8" s="244">
        <v>0</v>
      </c>
      <c r="F8" s="244">
        <f t="shared" ref="F8:F20" si="1">SUM(C8:E8)</f>
        <v>0</v>
      </c>
    </row>
    <row r="9" spans="1:6" ht="26.25" customHeight="1" x14ac:dyDescent="0.35">
      <c r="A9" s="241" t="s">
        <v>703</v>
      </c>
      <c r="B9" s="242" t="s">
        <v>723</v>
      </c>
      <c r="C9" s="243">
        <v>0</v>
      </c>
      <c r="D9" s="244">
        <v>0</v>
      </c>
      <c r="E9" s="244">
        <v>0</v>
      </c>
      <c r="F9" s="244">
        <f t="shared" si="1"/>
        <v>0</v>
      </c>
    </row>
    <row r="10" spans="1:6" ht="24.5" x14ac:dyDescent="0.35">
      <c r="A10" s="241" t="s">
        <v>705</v>
      </c>
      <c r="B10" s="242" t="s">
        <v>724</v>
      </c>
      <c r="C10" s="243">
        <v>0</v>
      </c>
      <c r="D10" s="243">
        <v>500000</v>
      </c>
      <c r="E10" s="244">
        <v>0</v>
      </c>
      <c r="F10" s="244">
        <f t="shared" si="1"/>
        <v>500000</v>
      </c>
    </row>
    <row r="11" spans="1:6" x14ac:dyDescent="0.35">
      <c r="A11" s="241" t="s">
        <v>706</v>
      </c>
      <c r="B11" s="242" t="s">
        <v>725</v>
      </c>
      <c r="C11" s="243">
        <v>0</v>
      </c>
      <c r="D11" s="244">
        <v>0</v>
      </c>
      <c r="E11" s="244">
        <v>0</v>
      </c>
      <c r="F11" s="244">
        <f t="shared" si="1"/>
        <v>0</v>
      </c>
    </row>
    <row r="12" spans="1:6" x14ac:dyDescent="0.35">
      <c r="A12" s="237" t="s">
        <v>18</v>
      </c>
      <c r="B12" s="245" t="s">
        <v>726</v>
      </c>
      <c r="C12" s="239">
        <f>C13+C14+C15+C16+C17</f>
        <v>4660000</v>
      </c>
      <c r="D12" s="239">
        <f t="shared" ref="D12:E12" si="2">D13+D14+D15+D16+D17</f>
        <v>0</v>
      </c>
      <c r="E12" s="239">
        <f t="shared" si="2"/>
        <v>0</v>
      </c>
      <c r="F12" s="240">
        <f t="shared" si="1"/>
        <v>4660000</v>
      </c>
    </row>
    <row r="13" spans="1:6" x14ac:dyDescent="0.35">
      <c r="A13" s="241" t="s">
        <v>710</v>
      </c>
      <c r="B13" s="242" t="s">
        <v>727</v>
      </c>
      <c r="C13" s="243">
        <v>0</v>
      </c>
      <c r="D13" s="244">
        <v>0</v>
      </c>
      <c r="E13" s="244">
        <v>0</v>
      </c>
      <c r="F13" s="244">
        <f t="shared" si="1"/>
        <v>0</v>
      </c>
    </row>
    <row r="14" spans="1:6" x14ac:dyDescent="0.35">
      <c r="A14" s="241" t="s">
        <v>712</v>
      </c>
      <c r="B14" s="246" t="s">
        <v>728</v>
      </c>
      <c r="C14" s="243">
        <v>100000</v>
      </c>
      <c r="D14" s="244">
        <v>0</v>
      </c>
      <c r="E14" s="244">
        <v>0</v>
      </c>
      <c r="F14" s="244">
        <f t="shared" si="1"/>
        <v>100000</v>
      </c>
    </row>
    <row r="15" spans="1:6" x14ac:dyDescent="0.35">
      <c r="A15" s="241" t="s">
        <v>714</v>
      </c>
      <c r="B15" s="246" t="s">
        <v>729</v>
      </c>
      <c r="C15" s="243">
        <v>0</v>
      </c>
      <c r="D15" s="244">
        <v>0</v>
      </c>
      <c r="E15" s="244">
        <v>0</v>
      </c>
      <c r="F15" s="244">
        <f t="shared" si="1"/>
        <v>0</v>
      </c>
    </row>
    <row r="16" spans="1:6" x14ac:dyDescent="0.35">
      <c r="A16" s="241" t="s">
        <v>716</v>
      </c>
      <c r="B16" s="246" t="s">
        <v>799</v>
      </c>
      <c r="C16" s="243">
        <v>4500000</v>
      </c>
      <c r="D16" s="244">
        <v>0</v>
      </c>
      <c r="E16" s="244">
        <v>0</v>
      </c>
      <c r="F16" s="244">
        <f t="shared" si="1"/>
        <v>4500000</v>
      </c>
    </row>
    <row r="17" spans="1:6" x14ac:dyDescent="0.35">
      <c r="A17" s="241" t="s">
        <v>718</v>
      </c>
      <c r="B17" s="246" t="s">
        <v>730</v>
      </c>
      <c r="C17" s="243">
        <v>60000</v>
      </c>
      <c r="D17" s="244">
        <v>0</v>
      </c>
      <c r="E17" s="244">
        <v>0</v>
      </c>
      <c r="F17" s="244">
        <f t="shared" si="1"/>
        <v>60000</v>
      </c>
    </row>
    <row r="18" spans="1:6" x14ac:dyDescent="0.35">
      <c r="A18" s="237" t="s">
        <v>32</v>
      </c>
      <c r="B18" s="238" t="s">
        <v>731</v>
      </c>
      <c r="C18" s="239">
        <f>C19</f>
        <v>200000</v>
      </c>
      <c r="D18" s="240">
        <v>0</v>
      </c>
      <c r="E18" s="240">
        <v>0</v>
      </c>
      <c r="F18" s="240">
        <f t="shared" si="1"/>
        <v>200000</v>
      </c>
    </row>
    <row r="19" spans="1:6" x14ac:dyDescent="0.35">
      <c r="A19" s="241" t="s">
        <v>732</v>
      </c>
      <c r="B19" s="246" t="s">
        <v>55</v>
      </c>
      <c r="C19" s="243">
        <v>200000</v>
      </c>
      <c r="D19" s="244"/>
      <c r="E19" s="244"/>
      <c r="F19" s="244">
        <f t="shared" si="1"/>
        <v>200000</v>
      </c>
    </row>
    <row r="20" spans="1:6" x14ac:dyDescent="0.35">
      <c r="A20" s="247" t="s">
        <v>215</v>
      </c>
      <c r="B20" s="245" t="s">
        <v>349</v>
      </c>
      <c r="C20" s="239">
        <f>C7+C12+C18</f>
        <v>4860000</v>
      </c>
      <c r="D20" s="239">
        <f t="shared" ref="D20:E20" si="3">D7+D12+D18</f>
        <v>500000</v>
      </c>
      <c r="E20" s="239">
        <f t="shared" si="3"/>
        <v>0</v>
      </c>
      <c r="F20" s="240">
        <f t="shared" si="1"/>
        <v>5360000</v>
      </c>
    </row>
  </sheetData>
  <mergeCells count="3">
    <mergeCell ref="A3:C3"/>
    <mergeCell ref="E5:F5"/>
    <mergeCell ref="D1:F2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2CEB4-5804-47E2-B544-4687B65E9DB9}">
  <sheetPr>
    <tabColor rgb="FF00B050"/>
    <pageSetUpPr fitToPage="1"/>
  </sheetPr>
  <dimension ref="A1:G24"/>
  <sheetViews>
    <sheetView view="pageBreakPreview" zoomScale="60" zoomScaleNormal="120" workbookViewId="0">
      <selection activeCell="D1" sqref="D1:F2"/>
    </sheetView>
  </sheetViews>
  <sheetFormatPr defaultRowHeight="14.5" x14ac:dyDescent="0.35"/>
  <cols>
    <col min="2" max="2" width="38" customWidth="1"/>
    <col min="3" max="3" width="10.54296875" customWidth="1"/>
    <col min="4" max="4" width="10.453125" customWidth="1"/>
    <col min="5" max="5" width="11.54296875" customWidth="1"/>
    <col min="6" max="6" width="12.54296875" customWidth="1"/>
    <col min="7" max="7" width="17.1796875" customWidth="1"/>
  </cols>
  <sheetData>
    <row r="1" spans="1:7" x14ac:dyDescent="0.35">
      <c r="A1" s="216"/>
      <c r="B1" s="216"/>
      <c r="C1" s="216"/>
      <c r="D1" s="711" t="s">
        <v>923</v>
      </c>
      <c r="E1" s="711"/>
      <c r="F1" s="711"/>
      <c r="G1" s="216"/>
    </row>
    <row r="2" spans="1:7" ht="15" customHeight="1" x14ac:dyDescent="0.35">
      <c r="A2" s="216"/>
      <c r="B2" s="216"/>
      <c r="C2" s="216"/>
      <c r="D2" s="711"/>
      <c r="E2" s="711"/>
      <c r="F2" s="711"/>
      <c r="G2" s="49"/>
    </row>
    <row r="3" spans="1:7" x14ac:dyDescent="0.35">
      <c r="A3" s="712" t="s">
        <v>847</v>
      </c>
      <c r="B3" s="712"/>
      <c r="C3" s="712"/>
      <c r="D3" s="210"/>
      <c r="E3" s="210"/>
      <c r="F3" s="210"/>
      <c r="G3" s="49"/>
    </row>
    <row r="4" spans="1:7" ht="18" customHeight="1" x14ac:dyDescent="0.35">
      <c r="A4" s="216"/>
      <c r="B4" s="216"/>
      <c r="C4" s="216"/>
      <c r="D4" s="210"/>
      <c r="E4" s="210"/>
      <c r="F4" s="210"/>
      <c r="G4" s="49"/>
    </row>
    <row r="5" spans="1:7" x14ac:dyDescent="0.35">
      <c r="A5" s="216"/>
      <c r="B5" s="216"/>
      <c r="C5" s="216"/>
      <c r="D5" s="217"/>
      <c r="E5" s="217"/>
      <c r="F5" s="217" t="s">
        <v>652</v>
      </c>
      <c r="G5" s="218"/>
    </row>
    <row r="6" spans="1:7" ht="23.25" customHeight="1" x14ac:dyDescent="0.35">
      <c r="A6" s="709" t="s">
        <v>679</v>
      </c>
      <c r="B6" s="709" t="s">
        <v>247</v>
      </c>
      <c r="C6" s="713" t="s">
        <v>696</v>
      </c>
      <c r="D6" s="714"/>
      <c r="E6" s="715" t="s">
        <v>244</v>
      </c>
      <c r="F6" s="709" t="s">
        <v>697</v>
      </c>
      <c r="G6" s="216"/>
    </row>
    <row r="7" spans="1:7" ht="21" x14ac:dyDescent="0.35">
      <c r="A7" s="710"/>
      <c r="B7" s="710"/>
      <c r="C7" s="219" t="s">
        <v>698</v>
      </c>
      <c r="D7" s="219" t="s">
        <v>699</v>
      </c>
      <c r="E7" s="716"/>
      <c r="F7" s="710"/>
      <c r="G7" s="216"/>
    </row>
    <row r="8" spans="1:7" x14ac:dyDescent="0.35">
      <c r="A8" s="220" t="s">
        <v>4</v>
      </c>
      <c r="B8" s="221" t="s">
        <v>700</v>
      </c>
      <c r="C8" s="222">
        <f>C9+C10+C11+C12+C13</f>
        <v>3000000</v>
      </c>
      <c r="D8" s="222">
        <f>D9+D10+D11+D12+D13</f>
        <v>0</v>
      </c>
      <c r="E8" s="222">
        <f>SUM(C8:D8)</f>
        <v>3000000</v>
      </c>
      <c r="F8" s="223"/>
      <c r="G8" s="216"/>
    </row>
    <row r="9" spans="1:7" x14ac:dyDescent="0.35">
      <c r="A9" s="224" t="s">
        <v>701</v>
      </c>
      <c r="B9" s="223" t="s">
        <v>702</v>
      </c>
      <c r="C9" s="225">
        <v>0</v>
      </c>
      <c r="D9" s="225">
        <v>0</v>
      </c>
      <c r="E9" s="222">
        <f t="shared" ref="E9:E22" si="0">SUM(C9:D9)</f>
        <v>0</v>
      </c>
      <c r="F9" s="223"/>
      <c r="G9" s="216"/>
    </row>
    <row r="10" spans="1:7" x14ac:dyDescent="0.35">
      <c r="A10" s="224" t="s">
        <v>703</v>
      </c>
      <c r="B10" s="223" t="s">
        <v>704</v>
      </c>
      <c r="C10" s="226">
        <v>0</v>
      </c>
      <c r="D10" s="225">
        <v>0</v>
      </c>
      <c r="E10" s="222">
        <f t="shared" si="0"/>
        <v>0</v>
      </c>
      <c r="F10" s="223"/>
      <c r="G10" s="216"/>
    </row>
    <row r="11" spans="1:7" x14ac:dyDescent="0.35">
      <c r="A11" s="224" t="s">
        <v>705</v>
      </c>
      <c r="B11" s="223" t="s">
        <v>839</v>
      </c>
      <c r="C11" s="225">
        <v>3000000</v>
      </c>
      <c r="D11" s="225">
        <v>0</v>
      </c>
      <c r="E11" s="222">
        <f t="shared" si="0"/>
        <v>3000000</v>
      </c>
      <c r="F11" s="223"/>
      <c r="G11" s="216"/>
    </row>
    <row r="12" spans="1:7" x14ac:dyDescent="0.35">
      <c r="A12" s="224" t="s">
        <v>706</v>
      </c>
      <c r="B12" s="223" t="s">
        <v>707</v>
      </c>
      <c r="C12" s="225">
        <v>0</v>
      </c>
      <c r="D12" s="225">
        <v>0</v>
      </c>
      <c r="E12" s="222">
        <f t="shared" si="0"/>
        <v>0</v>
      </c>
      <c r="F12" s="223"/>
      <c r="G12" s="216"/>
    </row>
    <row r="13" spans="1:7" x14ac:dyDescent="0.35">
      <c r="A13" s="224" t="s">
        <v>172</v>
      </c>
      <c r="B13" s="223" t="s">
        <v>708</v>
      </c>
      <c r="C13" s="225">
        <v>0</v>
      </c>
      <c r="D13" s="225">
        <v>0</v>
      </c>
      <c r="E13" s="222">
        <f t="shared" si="0"/>
        <v>0</v>
      </c>
      <c r="F13" s="223"/>
      <c r="G13" s="216"/>
    </row>
    <row r="14" spans="1:7" x14ac:dyDescent="0.35">
      <c r="A14" s="220" t="s">
        <v>18</v>
      </c>
      <c r="B14" s="221" t="s">
        <v>709</v>
      </c>
      <c r="C14" s="222">
        <f>C15+C16+C17+C18+C19+C20+C21</f>
        <v>1000000</v>
      </c>
      <c r="D14" s="222">
        <f t="shared" ref="D14:E14" si="1">D15+D16+D17+D18+D19+D20+D21</f>
        <v>9400000</v>
      </c>
      <c r="E14" s="222">
        <f t="shared" si="1"/>
        <v>10400000</v>
      </c>
      <c r="F14" s="227"/>
      <c r="G14" s="216"/>
    </row>
    <row r="15" spans="1:7" x14ac:dyDescent="0.35">
      <c r="A15" s="224" t="s">
        <v>710</v>
      </c>
      <c r="B15" s="228" t="s">
        <v>711</v>
      </c>
      <c r="C15" s="225">
        <v>0</v>
      </c>
      <c r="D15" s="225">
        <v>4500000</v>
      </c>
      <c r="E15" s="222">
        <f t="shared" si="0"/>
        <v>4500000</v>
      </c>
      <c r="F15" s="223"/>
      <c r="G15" s="216"/>
    </row>
    <row r="16" spans="1:7" x14ac:dyDescent="0.35">
      <c r="A16" s="224" t="s">
        <v>712</v>
      </c>
      <c r="B16" s="223" t="s">
        <v>713</v>
      </c>
      <c r="C16" s="225">
        <v>1000000</v>
      </c>
      <c r="D16" s="225">
        <v>0</v>
      </c>
      <c r="E16" s="222">
        <f t="shared" si="0"/>
        <v>1000000</v>
      </c>
      <c r="F16" s="223"/>
      <c r="G16" s="216"/>
    </row>
    <row r="17" spans="1:7" x14ac:dyDescent="0.35">
      <c r="A17" s="224" t="s">
        <v>714</v>
      </c>
      <c r="B17" s="223" t="s">
        <v>715</v>
      </c>
      <c r="C17" s="225">
        <v>0</v>
      </c>
      <c r="D17" s="225">
        <v>400000</v>
      </c>
      <c r="E17" s="222">
        <f t="shared" si="0"/>
        <v>400000</v>
      </c>
      <c r="F17" s="223"/>
      <c r="G17" s="216"/>
    </row>
    <row r="18" spans="1:7" x14ac:dyDescent="0.35">
      <c r="A18" s="224" t="s">
        <v>716</v>
      </c>
      <c r="B18" s="223" t="s">
        <v>717</v>
      </c>
      <c r="C18" s="225">
        <v>0</v>
      </c>
      <c r="D18" s="225">
        <v>2000000</v>
      </c>
      <c r="E18" s="222">
        <f t="shared" si="0"/>
        <v>2000000</v>
      </c>
      <c r="F18" s="223"/>
      <c r="G18" s="216"/>
    </row>
    <row r="19" spans="1:7" x14ac:dyDescent="0.35">
      <c r="A19" s="224" t="s">
        <v>718</v>
      </c>
      <c r="B19" s="223" t="s">
        <v>719</v>
      </c>
      <c r="C19" s="225">
        <v>0</v>
      </c>
      <c r="D19" s="225">
        <v>500000</v>
      </c>
      <c r="E19" s="222">
        <f t="shared" si="0"/>
        <v>500000</v>
      </c>
      <c r="F19" s="223"/>
      <c r="G19" s="216"/>
    </row>
    <row r="20" spans="1:7" x14ac:dyDescent="0.35">
      <c r="A20" s="224" t="s">
        <v>747</v>
      </c>
      <c r="B20" s="223" t="s">
        <v>748</v>
      </c>
      <c r="C20" s="225">
        <v>0</v>
      </c>
      <c r="D20" s="225">
        <v>2000000</v>
      </c>
      <c r="E20" s="226">
        <f t="shared" si="0"/>
        <v>2000000</v>
      </c>
      <c r="F20" s="223"/>
      <c r="G20" s="216"/>
    </row>
    <row r="21" spans="1:7" x14ac:dyDescent="0.35">
      <c r="A21" s="224" t="s">
        <v>749</v>
      </c>
      <c r="B21" s="223" t="s">
        <v>750</v>
      </c>
      <c r="C21" s="225">
        <v>0</v>
      </c>
      <c r="D21" s="225">
        <v>0</v>
      </c>
      <c r="E21" s="226">
        <f t="shared" si="0"/>
        <v>0</v>
      </c>
      <c r="F21" s="223"/>
      <c r="G21" s="216"/>
    </row>
    <row r="22" spans="1:7" s="214" customFormat="1" x14ac:dyDescent="0.35">
      <c r="A22" s="220" t="s">
        <v>32</v>
      </c>
      <c r="B22" s="221" t="s">
        <v>720</v>
      </c>
      <c r="C22" s="229">
        <f>C8+C14</f>
        <v>4000000</v>
      </c>
      <c r="D22" s="229">
        <f>D8+D14</f>
        <v>9400000</v>
      </c>
      <c r="E22" s="222">
        <f t="shared" si="0"/>
        <v>13400000</v>
      </c>
      <c r="F22" s="221"/>
      <c r="G22" s="230"/>
    </row>
    <row r="24" spans="1:7" hidden="1" x14ac:dyDescent="0.35">
      <c r="E24" s="261">
        <f>+E22-D20-C21</f>
        <v>11400000</v>
      </c>
    </row>
  </sheetData>
  <mergeCells count="7">
    <mergeCell ref="F6:F7"/>
    <mergeCell ref="D1:F2"/>
    <mergeCell ref="A3:C3"/>
    <mergeCell ref="A6:A7"/>
    <mergeCell ref="B6:B7"/>
    <mergeCell ref="C6:D6"/>
    <mergeCell ref="E6:E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5851B-E692-4DF4-B7DF-DF8DA7E02D80}">
  <sheetPr>
    <tabColor rgb="FF00B050"/>
    <pageSetUpPr fitToPage="1"/>
  </sheetPr>
  <dimension ref="A1:W29"/>
  <sheetViews>
    <sheetView view="pageBreakPreview" zoomScale="60" zoomScaleNormal="100" workbookViewId="0">
      <selection activeCell="H1" sqref="H1:N2"/>
    </sheetView>
  </sheetViews>
  <sheetFormatPr defaultRowHeight="14.5" x14ac:dyDescent="0.35"/>
  <cols>
    <col min="1" max="1" width="7.54296875" customWidth="1"/>
    <col min="2" max="2" width="62.26953125" customWidth="1"/>
    <col min="3" max="3" width="11.26953125" hidden="1" customWidth="1"/>
    <col min="4" max="4" width="10" hidden="1" customWidth="1"/>
    <col min="5" max="6" width="9.1796875" hidden="1" customWidth="1"/>
    <col min="8" max="8" width="10.1796875" customWidth="1"/>
    <col min="12" max="12" width="10" customWidth="1"/>
    <col min="16" max="16" width="27.54296875" hidden="1" customWidth="1"/>
    <col min="17" max="17" width="26.26953125" hidden="1" customWidth="1"/>
    <col min="18" max="18" width="9.1796875" hidden="1" customWidth="1"/>
    <col min="19" max="19" width="0" hidden="1" customWidth="1"/>
  </cols>
  <sheetData>
    <row r="1" spans="1:23" ht="15" customHeight="1" x14ac:dyDescent="0.35">
      <c r="H1" s="726" t="s">
        <v>924</v>
      </c>
      <c r="I1" s="726"/>
      <c r="J1" s="726"/>
      <c r="K1" s="726"/>
      <c r="L1" s="726"/>
      <c r="M1" s="726"/>
      <c r="N1" s="726"/>
    </row>
    <row r="2" spans="1:23" ht="15" customHeight="1" x14ac:dyDescent="0.35">
      <c r="A2" s="209"/>
      <c r="B2" s="719" t="s">
        <v>848</v>
      </c>
      <c r="D2" s="210"/>
      <c r="E2" s="49"/>
      <c r="F2" s="49"/>
      <c r="H2" s="726"/>
      <c r="I2" s="726"/>
      <c r="J2" s="726"/>
      <c r="K2" s="726"/>
      <c r="L2" s="726"/>
      <c r="M2" s="726"/>
      <c r="N2" s="726"/>
    </row>
    <row r="3" spans="1:23" x14ac:dyDescent="0.35">
      <c r="A3" s="209"/>
      <c r="B3" s="720"/>
      <c r="C3" s="209"/>
      <c r="D3" s="49"/>
      <c r="E3" s="49"/>
      <c r="F3" s="49"/>
      <c r="H3" s="49"/>
      <c r="I3" s="49"/>
      <c r="J3" s="49"/>
    </row>
    <row r="4" spans="1:23" x14ac:dyDescent="0.35">
      <c r="A4" s="211"/>
      <c r="B4" s="211"/>
      <c r="C4" s="211"/>
      <c r="D4" s="49"/>
      <c r="E4" s="49"/>
      <c r="F4" s="49"/>
      <c r="H4" s="49"/>
      <c r="I4" s="49"/>
      <c r="J4" s="49"/>
    </row>
    <row r="5" spans="1:23" ht="15" thickBot="1" x14ac:dyDescent="0.4">
      <c r="A5" s="212"/>
      <c r="B5" s="212"/>
      <c r="C5" s="212"/>
      <c r="D5" s="209"/>
      <c r="E5" s="209"/>
    </row>
    <row r="6" spans="1:23" x14ac:dyDescent="0.35">
      <c r="A6" s="559"/>
      <c r="B6" s="559"/>
      <c r="C6" s="721" t="s">
        <v>694</v>
      </c>
      <c r="D6" s="721"/>
      <c r="E6" s="721"/>
      <c r="F6" s="722"/>
      <c r="G6" s="723" t="s">
        <v>857</v>
      </c>
      <c r="H6" s="724"/>
      <c r="I6" s="724"/>
      <c r="J6" s="725"/>
      <c r="K6" s="723" t="s">
        <v>858</v>
      </c>
      <c r="L6" s="724"/>
      <c r="M6" s="724"/>
      <c r="N6" s="725"/>
      <c r="P6" s="562" t="s">
        <v>810</v>
      </c>
      <c r="Q6" s="562" t="s">
        <v>809</v>
      </c>
      <c r="R6" s="563"/>
      <c r="S6" s="563"/>
      <c r="T6" s="564"/>
      <c r="U6" s="563"/>
      <c r="V6" s="563"/>
      <c r="W6" s="563"/>
    </row>
    <row r="7" spans="1:23" ht="36" x14ac:dyDescent="0.35">
      <c r="A7" s="213" t="s">
        <v>679</v>
      </c>
      <c r="B7" s="213" t="s">
        <v>247</v>
      </c>
      <c r="C7" s="213" t="s">
        <v>680</v>
      </c>
      <c r="D7" s="213" t="s">
        <v>681</v>
      </c>
      <c r="E7" s="213" t="s">
        <v>682</v>
      </c>
      <c r="F7" s="588" t="s">
        <v>683</v>
      </c>
      <c r="G7" s="592" t="s">
        <v>680</v>
      </c>
      <c r="H7" s="213" t="s">
        <v>681</v>
      </c>
      <c r="I7" s="213" t="s">
        <v>682</v>
      </c>
      <c r="J7" s="593" t="s">
        <v>683</v>
      </c>
      <c r="K7" s="592" t="s">
        <v>680</v>
      </c>
      <c r="L7" s="213" t="s">
        <v>681</v>
      </c>
      <c r="M7" s="213" t="s">
        <v>682</v>
      </c>
      <c r="N7" s="593" t="s">
        <v>683</v>
      </c>
      <c r="P7" s="564"/>
      <c r="Q7" s="564"/>
      <c r="R7" s="564"/>
      <c r="S7" s="564"/>
      <c r="T7" s="564"/>
      <c r="U7" s="564"/>
      <c r="V7" s="564"/>
      <c r="W7" s="564"/>
    </row>
    <row r="8" spans="1:23" s="572" customFormat="1" x14ac:dyDescent="0.35">
      <c r="A8" s="580" t="s">
        <v>4</v>
      </c>
      <c r="B8" s="581" t="s">
        <v>684</v>
      </c>
      <c r="C8" s="560">
        <f t="shared" ref="C8:F8" si="0">SUM(C9:C11)</f>
        <v>9</v>
      </c>
      <c r="D8" s="560">
        <f t="shared" si="0"/>
        <v>9</v>
      </c>
      <c r="E8" s="560">
        <f t="shared" si="0"/>
        <v>0</v>
      </c>
      <c r="F8" s="589">
        <f t="shared" si="0"/>
        <v>9</v>
      </c>
      <c r="G8" s="596">
        <f>+G9+G10+G11+G12</f>
        <v>6</v>
      </c>
      <c r="H8" s="560">
        <f t="shared" ref="H8:J8" si="1">+H9+H10+H11+H12</f>
        <v>6</v>
      </c>
      <c r="I8" s="560">
        <f t="shared" si="1"/>
        <v>0</v>
      </c>
      <c r="J8" s="598">
        <f t="shared" si="1"/>
        <v>6</v>
      </c>
      <c r="K8" s="596">
        <f>+K9+K10+K11+K12</f>
        <v>7</v>
      </c>
      <c r="L8" s="560">
        <f t="shared" ref="L8:N8" si="2">+L9+L10+L11+L12</f>
        <v>7</v>
      </c>
      <c r="M8" s="560">
        <f t="shared" si="2"/>
        <v>0</v>
      </c>
      <c r="N8" s="598">
        <f t="shared" si="2"/>
        <v>7</v>
      </c>
      <c r="O8" s="582"/>
      <c r="P8" s="582"/>
      <c r="Q8" s="582"/>
      <c r="R8" s="582"/>
      <c r="S8" s="582"/>
      <c r="T8" s="582"/>
    </row>
    <row r="9" spans="1:23" s="573" customFormat="1" x14ac:dyDescent="0.35">
      <c r="A9" s="574"/>
      <c r="B9" s="579" t="s">
        <v>685</v>
      </c>
      <c r="C9" s="561">
        <v>3</v>
      </c>
      <c r="D9" s="561">
        <v>3</v>
      </c>
      <c r="E9" s="561">
        <v>0</v>
      </c>
      <c r="F9" s="601">
        <v>3</v>
      </c>
      <c r="G9" s="599">
        <v>2</v>
      </c>
      <c r="H9" s="561">
        <v>2</v>
      </c>
      <c r="I9" s="561">
        <v>0</v>
      </c>
      <c r="J9" s="602">
        <v>2</v>
      </c>
      <c r="K9" s="599">
        <v>2</v>
      </c>
      <c r="L9" s="561">
        <v>2</v>
      </c>
      <c r="M9" s="561">
        <v>0</v>
      </c>
      <c r="N9" s="602">
        <v>2</v>
      </c>
      <c r="O9" s="578"/>
      <c r="P9" s="578" t="s">
        <v>818</v>
      </c>
      <c r="Q9" s="578" t="s">
        <v>818</v>
      </c>
      <c r="R9" s="578"/>
      <c r="S9" s="578"/>
      <c r="T9" s="578"/>
    </row>
    <row r="10" spans="1:23" s="578" customFormat="1" x14ac:dyDescent="0.35">
      <c r="A10" s="574"/>
      <c r="B10" s="579" t="s">
        <v>883</v>
      </c>
      <c r="C10" s="561">
        <v>5</v>
      </c>
      <c r="D10" s="561">
        <v>5</v>
      </c>
      <c r="E10" s="561">
        <v>0</v>
      </c>
      <c r="F10" s="590">
        <v>5</v>
      </c>
      <c r="G10" s="599">
        <v>3</v>
      </c>
      <c r="H10" s="561">
        <v>3</v>
      </c>
      <c r="I10" s="561">
        <v>0</v>
      </c>
      <c r="J10" s="600">
        <v>3</v>
      </c>
      <c r="K10" s="599">
        <v>4</v>
      </c>
      <c r="L10" s="561">
        <v>4</v>
      </c>
      <c r="M10" s="561">
        <v>0</v>
      </c>
      <c r="N10" s="600">
        <v>4</v>
      </c>
      <c r="P10" s="578" t="s">
        <v>819</v>
      </c>
      <c r="Q10" s="578" t="s">
        <v>820</v>
      </c>
    </row>
    <row r="11" spans="1:23" s="573" customFormat="1" x14ac:dyDescent="0.35">
      <c r="A11" s="574"/>
      <c r="B11" s="579" t="s">
        <v>686</v>
      </c>
      <c r="C11" s="561">
        <v>1</v>
      </c>
      <c r="D11" s="561">
        <v>1</v>
      </c>
      <c r="E11" s="561">
        <v>0</v>
      </c>
      <c r="F11" s="590">
        <v>1</v>
      </c>
      <c r="G11" s="594">
        <v>1</v>
      </c>
      <c r="H11" s="576">
        <v>1</v>
      </c>
      <c r="I11" s="576">
        <v>0</v>
      </c>
      <c r="J11" s="595">
        <v>1</v>
      </c>
      <c r="K11" s="594">
        <v>1</v>
      </c>
      <c r="L11" s="576">
        <v>1</v>
      </c>
      <c r="M11" s="576">
        <v>0</v>
      </c>
      <c r="N11" s="595">
        <v>1</v>
      </c>
      <c r="O11" s="578"/>
      <c r="P11" s="578" t="s">
        <v>821</v>
      </c>
      <c r="Q11" s="578" t="s">
        <v>822</v>
      </c>
      <c r="R11" s="578"/>
      <c r="S11" s="578"/>
      <c r="T11" s="578"/>
    </row>
    <row r="12" spans="1:23" s="573" customFormat="1" x14ac:dyDescent="0.35">
      <c r="A12" s="574"/>
      <c r="B12" s="579" t="s">
        <v>817</v>
      </c>
      <c r="C12" s="561"/>
      <c r="D12" s="561"/>
      <c r="E12" s="561"/>
      <c r="F12" s="590"/>
      <c r="G12" s="594">
        <v>0</v>
      </c>
      <c r="H12" s="576">
        <v>0</v>
      </c>
      <c r="I12" s="576">
        <v>0</v>
      </c>
      <c r="J12" s="595">
        <v>0</v>
      </c>
      <c r="K12" s="594">
        <v>0</v>
      </c>
      <c r="L12" s="576">
        <v>0</v>
      </c>
      <c r="M12" s="576">
        <v>0</v>
      </c>
      <c r="N12" s="595">
        <v>0</v>
      </c>
      <c r="O12" s="578"/>
      <c r="P12" s="578"/>
      <c r="Q12" s="578" t="s">
        <v>823</v>
      </c>
      <c r="R12" s="578"/>
      <c r="S12" s="578"/>
      <c r="T12" s="578"/>
    </row>
    <row r="13" spans="1:23" s="572" customFormat="1" x14ac:dyDescent="0.35">
      <c r="A13" s="580" t="s">
        <v>18</v>
      </c>
      <c r="B13" s="581" t="s">
        <v>647</v>
      </c>
      <c r="C13" s="560">
        <f t="shared" ref="C13:F13" si="3">SUM(C14:C15)</f>
        <v>46</v>
      </c>
      <c r="D13" s="560">
        <f t="shared" si="3"/>
        <v>46</v>
      </c>
      <c r="E13" s="560">
        <f t="shared" si="3"/>
        <v>0</v>
      </c>
      <c r="F13" s="589">
        <f t="shared" si="3"/>
        <v>46</v>
      </c>
      <c r="G13" s="596">
        <f t="shared" ref="G13:I13" si="4">SUM(G14:G16)</f>
        <v>48</v>
      </c>
      <c r="H13" s="560">
        <f t="shared" si="4"/>
        <v>48</v>
      </c>
      <c r="I13" s="560">
        <f t="shared" si="4"/>
        <v>0</v>
      </c>
      <c r="J13" s="598">
        <f>SUM(J14:J16)</f>
        <v>48</v>
      </c>
      <c r="K13" s="596">
        <f t="shared" ref="K13:M13" si="5">SUM(K14:K16)</f>
        <v>48</v>
      </c>
      <c r="L13" s="560">
        <f t="shared" si="5"/>
        <v>48</v>
      </c>
      <c r="M13" s="560">
        <f t="shared" si="5"/>
        <v>0</v>
      </c>
      <c r="N13" s="598">
        <f>SUM(N14:N16)</f>
        <v>48</v>
      </c>
      <c r="O13" s="582"/>
      <c r="P13" s="582"/>
      <c r="Q13" s="582"/>
      <c r="R13" s="582"/>
      <c r="S13" s="582"/>
      <c r="T13" s="582"/>
    </row>
    <row r="14" spans="1:23" s="573" customFormat="1" x14ac:dyDescent="0.35">
      <c r="A14" s="603"/>
      <c r="B14" s="575" t="s">
        <v>687</v>
      </c>
      <c r="C14" s="561">
        <v>43</v>
      </c>
      <c r="D14" s="561">
        <v>43</v>
      </c>
      <c r="E14" s="561">
        <v>0</v>
      </c>
      <c r="F14" s="601">
        <v>43</v>
      </c>
      <c r="G14" s="599">
        <v>42</v>
      </c>
      <c r="H14" s="561">
        <v>42</v>
      </c>
      <c r="I14" s="561">
        <v>0</v>
      </c>
      <c r="J14" s="602">
        <v>42</v>
      </c>
      <c r="K14" s="599">
        <v>42</v>
      </c>
      <c r="L14" s="561">
        <v>42</v>
      </c>
      <c r="M14" s="561">
        <v>0</v>
      </c>
      <c r="N14" s="602">
        <v>42</v>
      </c>
      <c r="O14" s="578"/>
      <c r="P14" s="578" t="s">
        <v>824</v>
      </c>
      <c r="Q14" s="578" t="s">
        <v>824</v>
      </c>
      <c r="R14" s="578"/>
      <c r="S14" s="578"/>
      <c r="T14" s="578"/>
    </row>
    <row r="15" spans="1:23" s="573" customFormat="1" x14ac:dyDescent="0.35">
      <c r="A15" s="574"/>
      <c r="B15" s="575" t="s">
        <v>688</v>
      </c>
      <c r="C15" s="561">
        <v>3</v>
      </c>
      <c r="D15" s="215">
        <v>3</v>
      </c>
      <c r="E15" s="215">
        <v>0</v>
      </c>
      <c r="F15" s="590">
        <v>3</v>
      </c>
      <c r="G15" s="599">
        <v>5</v>
      </c>
      <c r="H15" s="215">
        <v>5</v>
      </c>
      <c r="I15" s="215">
        <v>0</v>
      </c>
      <c r="J15" s="600">
        <v>5</v>
      </c>
      <c r="K15" s="599">
        <v>5</v>
      </c>
      <c r="L15" s="215">
        <v>5</v>
      </c>
      <c r="M15" s="215">
        <v>0</v>
      </c>
      <c r="N15" s="600">
        <v>5</v>
      </c>
      <c r="O15" s="578"/>
      <c r="P15" s="578" t="s">
        <v>825</v>
      </c>
      <c r="Q15" s="578" t="s">
        <v>826</v>
      </c>
      <c r="R15" s="578"/>
      <c r="S15" s="578"/>
      <c r="T15" s="578"/>
    </row>
    <row r="16" spans="1:23" s="573" customFormat="1" x14ac:dyDescent="0.35">
      <c r="A16" s="574"/>
      <c r="B16" s="575" t="s">
        <v>816</v>
      </c>
      <c r="C16" s="561"/>
      <c r="D16" s="215"/>
      <c r="E16" s="215"/>
      <c r="F16" s="590"/>
      <c r="G16" s="594">
        <v>1</v>
      </c>
      <c r="H16" s="577">
        <v>1</v>
      </c>
      <c r="I16" s="577">
        <v>0</v>
      </c>
      <c r="J16" s="595">
        <v>1</v>
      </c>
      <c r="K16" s="594">
        <v>1</v>
      </c>
      <c r="L16" s="577">
        <v>1</v>
      </c>
      <c r="M16" s="577">
        <v>0</v>
      </c>
      <c r="N16" s="595">
        <v>1</v>
      </c>
      <c r="O16" s="578"/>
      <c r="P16" s="578"/>
      <c r="Q16" s="578" t="s">
        <v>831</v>
      </c>
      <c r="R16" s="578"/>
      <c r="S16" s="578"/>
      <c r="T16" s="578"/>
    </row>
    <row r="17" spans="1:20" s="572" customFormat="1" x14ac:dyDescent="0.35">
      <c r="A17" s="580" t="s">
        <v>32</v>
      </c>
      <c r="B17" s="581" t="s">
        <v>911</v>
      </c>
      <c r="C17" s="560">
        <v>6</v>
      </c>
      <c r="D17" s="523">
        <v>6</v>
      </c>
      <c r="E17" s="523">
        <v>0</v>
      </c>
      <c r="F17" s="591">
        <v>6</v>
      </c>
      <c r="G17" s="596">
        <v>10</v>
      </c>
      <c r="H17" s="523">
        <v>10</v>
      </c>
      <c r="I17" s="523">
        <v>0</v>
      </c>
      <c r="J17" s="597">
        <v>10</v>
      </c>
      <c r="K17" s="596">
        <v>9</v>
      </c>
      <c r="L17" s="523">
        <v>8</v>
      </c>
      <c r="M17" s="523">
        <v>1</v>
      </c>
      <c r="N17" s="597">
        <v>8.5</v>
      </c>
      <c r="O17" s="582"/>
      <c r="P17" s="582"/>
      <c r="Q17" s="582"/>
      <c r="R17" s="582"/>
      <c r="S17" s="582"/>
      <c r="T17" s="582"/>
    </row>
    <row r="18" spans="1:20" s="582" customFormat="1" x14ac:dyDescent="0.35">
      <c r="A18" s="580" t="s">
        <v>215</v>
      </c>
      <c r="B18" s="581" t="s">
        <v>803</v>
      </c>
      <c r="C18" s="560" t="e">
        <f>C19+C20+C21+#REF!</f>
        <v>#REF!</v>
      </c>
      <c r="D18" s="560" t="e">
        <f>D19+D20+D21+#REF!</f>
        <v>#REF!</v>
      </c>
      <c r="E18" s="560" t="e">
        <f>E19+E20+E21+#REF!</f>
        <v>#REF!</v>
      </c>
      <c r="F18" s="589" t="e">
        <f>F19+F20+F21+#REF!</f>
        <v>#REF!</v>
      </c>
      <c r="G18" s="609">
        <f t="shared" ref="G18:M18" si="6">G19+G20+G21+G22+G23</f>
        <v>64</v>
      </c>
      <c r="H18" s="610">
        <f t="shared" si="6"/>
        <v>63</v>
      </c>
      <c r="I18" s="610">
        <f t="shared" si="6"/>
        <v>1</v>
      </c>
      <c r="J18" s="611">
        <f t="shared" si="6"/>
        <v>63.5</v>
      </c>
      <c r="K18" s="609">
        <f t="shared" si="6"/>
        <v>64</v>
      </c>
      <c r="L18" s="610">
        <f t="shared" si="6"/>
        <v>63</v>
      </c>
      <c r="M18" s="610">
        <f t="shared" si="6"/>
        <v>1</v>
      </c>
      <c r="N18" s="611">
        <f>N19+N20+N21+N22+N23</f>
        <v>63.5</v>
      </c>
      <c r="P18" s="717"/>
    </row>
    <row r="19" spans="1:20" s="578" customFormat="1" x14ac:dyDescent="0.35">
      <c r="A19" s="574" t="s">
        <v>689</v>
      </c>
      <c r="B19" s="575" t="s">
        <v>837</v>
      </c>
      <c r="C19" s="561">
        <v>27</v>
      </c>
      <c r="D19" s="215">
        <v>26</v>
      </c>
      <c r="E19" s="215">
        <v>1</v>
      </c>
      <c r="F19" s="590">
        <v>26.5</v>
      </c>
      <c r="G19" s="594">
        <v>29</v>
      </c>
      <c r="H19" s="577">
        <v>29</v>
      </c>
      <c r="I19" s="577">
        <v>0</v>
      </c>
      <c r="J19" s="595">
        <v>29</v>
      </c>
      <c r="K19" s="594">
        <v>29</v>
      </c>
      <c r="L19" s="577">
        <v>29</v>
      </c>
      <c r="M19" s="577">
        <v>0</v>
      </c>
      <c r="N19" s="595">
        <v>29</v>
      </c>
      <c r="P19" s="717"/>
    </row>
    <row r="20" spans="1:20" s="578" customFormat="1" x14ac:dyDescent="0.35">
      <c r="A20" s="574" t="s">
        <v>690</v>
      </c>
      <c r="B20" s="575" t="s">
        <v>838</v>
      </c>
      <c r="C20" s="561">
        <v>18</v>
      </c>
      <c r="D20" s="215">
        <v>17</v>
      </c>
      <c r="E20" s="215">
        <v>1</v>
      </c>
      <c r="F20" s="590">
        <v>17.5</v>
      </c>
      <c r="G20" s="594">
        <v>18</v>
      </c>
      <c r="H20" s="577">
        <v>18</v>
      </c>
      <c r="I20" s="577">
        <v>0</v>
      </c>
      <c r="J20" s="595">
        <v>18</v>
      </c>
      <c r="K20" s="594">
        <v>18</v>
      </c>
      <c r="L20" s="577">
        <v>18</v>
      </c>
      <c r="M20" s="577">
        <v>0</v>
      </c>
      <c r="N20" s="595">
        <v>18</v>
      </c>
      <c r="P20" s="717"/>
    </row>
    <row r="21" spans="1:20" s="578" customFormat="1" x14ac:dyDescent="0.35">
      <c r="A21" s="574" t="s">
        <v>691</v>
      </c>
      <c r="B21" s="575" t="s">
        <v>780</v>
      </c>
      <c r="C21" s="561">
        <v>13</v>
      </c>
      <c r="D21" s="215">
        <v>13</v>
      </c>
      <c r="E21" s="215">
        <v>0</v>
      </c>
      <c r="F21" s="590">
        <v>13</v>
      </c>
      <c r="G21" s="594">
        <v>13</v>
      </c>
      <c r="H21" s="577">
        <v>13</v>
      </c>
      <c r="I21" s="577">
        <v>0</v>
      </c>
      <c r="J21" s="595">
        <v>13</v>
      </c>
      <c r="K21" s="594">
        <v>13</v>
      </c>
      <c r="L21" s="577">
        <v>13</v>
      </c>
      <c r="M21" s="577">
        <v>0</v>
      </c>
      <c r="N21" s="595">
        <v>13</v>
      </c>
      <c r="P21" s="717"/>
    </row>
    <row r="22" spans="1:20" s="578" customFormat="1" x14ac:dyDescent="0.35">
      <c r="A22" s="574"/>
      <c r="B22" s="579" t="s">
        <v>686</v>
      </c>
      <c r="C22" s="561"/>
      <c r="D22" s="215"/>
      <c r="E22" s="215"/>
      <c r="F22" s="590"/>
      <c r="G22" s="594">
        <v>2</v>
      </c>
      <c r="H22" s="577">
        <v>1</v>
      </c>
      <c r="I22" s="577">
        <v>1</v>
      </c>
      <c r="J22" s="595">
        <v>1.5</v>
      </c>
      <c r="K22" s="594">
        <v>2</v>
      </c>
      <c r="L22" s="577">
        <v>1</v>
      </c>
      <c r="M22" s="577">
        <v>1</v>
      </c>
      <c r="N22" s="595">
        <v>1.5</v>
      </c>
      <c r="P22" s="717"/>
    </row>
    <row r="23" spans="1:20" s="578" customFormat="1" x14ac:dyDescent="0.35">
      <c r="A23" s="574"/>
      <c r="B23" s="579" t="s">
        <v>817</v>
      </c>
      <c r="C23" s="561"/>
      <c r="D23" s="215"/>
      <c r="E23" s="215"/>
      <c r="F23" s="590"/>
      <c r="G23" s="594">
        <v>2</v>
      </c>
      <c r="H23" s="577">
        <v>2</v>
      </c>
      <c r="I23" s="577">
        <v>0</v>
      </c>
      <c r="J23" s="595">
        <v>2</v>
      </c>
      <c r="K23" s="594">
        <v>2</v>
      </c>
      <c r="L23" s="577">
        <v>2</v>
      </c>
      <c r="M23" s="577">
        <v>0</v>
      </c>
      <c r="N23" s="595">
        <v>2</v>
      </c>
      <c r="P23" s="717"/>
    </row>
    <row r="24" spans="1:20" s="582" customFormat="1" x14ac:dyDescent="0.35">
      <c r="A24" s="580" t="s">
        <v>60</v>
      </c>
      <c r="B24" s="581" t="s">
        <v>802</v>
      </c>
      <c r="C24" s="560"/>
      <c r="D24" s="523"/>
      <c r="E24" s="523"/>
      <c r="F24" s="591"/>
      <c r="G24" s="596">
        <v>19</v>
      </c>
      <c r="H24" s="523">
        <v>19</v>
      </c>
      <c r="I24" s="523">
        <v>0</v>
      </c>
      <c r="J24" s="597">
        <v>19</v>
      </c>
      <c r="K24" s="596">
        <v>19</v>
      </c>
      <c r="L24" s="523">
        <v>19</v>
      </c>
      <c r="M24" s="523">
        <v>0</v>
      </c>
      <c r="N24" s="597">
        <v>19</v>
      </c>
    </row>
    <row r="25" spans="1:20" s="582" customFormat="1" x14ac:dyDescent="0.35">
      <c r="A25" s="580" t="s">
        <v>82</v>
      </c>
      <c r="B25" s="581" t="s">
        <v>692</v>
      </c>
      <c r="C25" s="560">
        <f>SUM(C26:C27)</f>
        <v>8</v>
      </c>
      <c r="D25" s="560">
        <f t="shared" ref="D25:F25" si="7">SUM(D26:D27)</f>
        <v>8</v>
      </c>
      <c r="E25" s="560">
        <f t="shared" si="7"/>
        <v>0</v>
      </c>
      <c r="F25" s="589">
        <f t="shared" si="7"/>
        <v>8</v>
      </c>
      <c r="G25" s="596">
        <f>SUM(G26:G28)</f>
        <v>11</v>
      </c>
      <c r="H25" s="560">
        <f t="shared" ref="H25:N25" si="8">SUM(H26:H28)</f>
        <v>9</v>
      </c>
      <c r="I25" s="560">
        <f t="shared" si="8"/>
        <v>2</v>
      </c>
      <c r="J25" s="598">
        <f t="shared" si="8"/>
        <v>10</v>
      </c>
      <c r="K25" s="596">
        <f t="shared" si="8"/>
        <v>10</v>
      </c>
      <c r="L25" s="560">
        <f t="shared" si="8"/>
        <v>9</v>
      </c>
      <c r="M25" s="560">
        <f t="shared" si="8"/>
        <v>1</v>
      </c>
      <c r="N25" s="598">
        <f t="shared" si="8"/>
        <v>9.5</v>
      </c>
      <c r="P25" s="718"/>
    </row>
    <row r="26" spans="1:20" s="582" customFormat="1" x14ac:dyDescent="0.35">
      <c r="A26" s="580"/>
      <c r="B26" s="575" t="s">
        <v>693</v>
      </c>
      <c r="C26" s="561">
        <v>7</v>
      </c>
      <c r="D26" s="215">
        <v>7</v>
      </c>
      <c r="E26" s="215">
        <v>0</v>
      </c>
      <c r="F26" s="590">
        <v>7</v>
      </c>
      <c r="G26" s="594">
        <v>9</v>
      </c>
      <c r="H26" s="577">
        <v>9</v>
      </c>
      <c r="I26" s="577">
        <v>0</v>
      </c>
      <c r="J26" s="595">
        <v>9</v>
      </c>
      <c r="K26" s="594">
        <v>9</v>
      </c>
      <c r="L26" s="577">
        <v>9</v>
      </c>
      <c r="M26" s="577">
        <v>0</v>
      </c>
      <c r="N26" s="595">
        <v>9</v>
      </c>
      <c r="P26" s="718"/>
    </row>
    <row r="27" spans="1:20" s="582" customFormat="1" x14ac:dyDescent="0.35">
      <c r="A27" s="580"/>
      <c r="B27" s="575" t="s">
        <v>688</v>
      </c>
      <c r="C27" s="561">
        <v>1</v>
      </c>
      <c r="D27" s="215">
        <v>1</v>
      </c>
      <c r="E27" s="215">
        <v>0</v>
      </c>
      <c r="F27" s="590">
        <v>1</v>
      </c>
      <c r="G27" s="599">
        <v>1</v>
      </c>
      <c r="H27" s="215">
        <v>0</v>
      </c>
      <c r="I27" s="215">
        <v>1</v>
      </c>
      <c r="J27" s="600">
        <v>0.5</v>
      </c>
      <c r="K27" s="599">
        <v>1</v>
      </c>
      <c r="L27" s="215">
        <v>0</v>
      </c>
      <c r="M27" s="215">
        <v>1</v>
      </c>
      <c r="N27" s="600">
        <v>0.5</v>
      </c>
      <c r="P27" s="718"/>
    </row>
    <row r="28" spans="1:20" s="582" customFormat="1" x14ac:dyDescent="0.35">
      <c r="A28" s="580"/>
      <c r="B28" s="575" t="s">
        <v>816</v>
      </c>
      <c r="C28" s="561"/>
      <c r="D28" s="215"/>
      <c r="E28" s="215"/>
      <c r="F28" s="590"/>
      <c r="G28" s="599">
        <v>1</v>
      </c>
      <c r="H28" s="215">
        <v>0</v>
      </c>
      <c r="I28" s="215">
        <v>1</v>
      </c>
      <c r="J28" s="600">
        <v>0.5</v>
      </c>
      <c r="K28" s="599">
        <v>0</v>
      </c>
      <c r="L28" s="215">
        <v>0</v>
      </c>
      <c r="M28" s="215">
        <v>0</v>
      </c>
      <c r="N28" s="600">
        <v>0</v>
      </c>
    </row>
    <row r="29" spans="1:20" s="582" customFormat="1" ht="15" thickBot="1" x14ac:dyDescent="0.4">
      <c r="A29" s="604"/>
      <c r="B29" s="581" t="s">
        <v>349</v>
      </c>
      <c r="C29" s="523" t="e">
        <f t="shared" ref="C29:F29" si="9">C8+C13+C17+C18+C25</f>
        <v>#REF!</v>
      </c>
      <c r="D29" s="523" t="e">
        <f t="shared" si="9"/>
        <v>#REF!</v>
      </c>
      <c r="E29" s="523" t="e">
        <f t="shared" si="9"/>
        <v>#REF!</v>
      </c>
      <c r="F29" s="591" t="e">
        <f t="shared" si="9"/>
        <v>#REF!</v>
      </c>
      <c r="G29" s="605">
        <f>G8+G13+G17+G18+G25+G24</f>
        <v>158</v>
      </c>
      <c r="H29" s="606">
        <f t="shared" ref="H29:M29" si="10">H8+H13+H17+H18+H25+H24</f>
        <v>155</v>
      </c>
      <c r="I29" s="606">
        <f t="shared" si="10"/>
        <v>3</v>
      </c>
      <c r="J29" s="607">
        <f t="shared" si="10"/>
        <v>156.5</v>
      </c>
      <c r="K29" s="605">
        <f t="shared" si="10"/>
        <v>157</v>
      </c>
      <c r="L29" s="606">
        <f t="shared" si="10"/>
        <v>154</v>
      </c>
      <c r="M29" s="606">
        <f t="shared" si="10"/>
        <v>3</v>
      </c>
      <c r="N29" s="607">
        <f>N8+N13+N17+N18+N25+N24</f>
        <v>155.5</v>
      </c>
    </row>
  </sheetData>
  <mergeCells count="7">
    <mergeCell ref="P18:P23"/>
    <mergeCell ref="P25:P27"/>
    <mergeCell ref="B2:B3"/>
    <mergeCell ref="C6:F6"/>
    <mergeCell ref="G6:J6"/>
    <mergeCell ref="K6:N6"/>
    <mergeCell ref="H1:N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E77"/>
  <sheetViews>
    <sheetView zoomScaleNormal="100" workbookViewId="0">
      <selection activeCell="D1" sqref="D1:E1"/>
    </sheetView>
  </sheetViews>
  <sheetFormatPr defaultRowHeight="14.5" x14ac:dyDescent="0.35"/>
  <cols>
    <col min="1" max="1" width="36.1796875" customWidth="1"/>
    <col min="2" max="4" width="11.81640625" customWidth="1"/>
    <col min="5" max="5" width="13.54296875" customWidth="1"/>
    <col min="257" max="257" width="33.1796875" customWidth="1"/>
    <col min="258" max="261" width="11.81640625" customWidth="1"/>
    <col min="513" max="513" width="33.1796875" customWidth="1"/>
    <col min="514" max="517" width="11.81640625" customWidth="1"/>
    <col min="769" max="769" width="33.1796875" customWidth="1"/>
    <col min="770" max="773" width="11.81640625" customWidth="1"/>
    <col min="1025" max="1025" width="33.1796875" customWidth="1"/>
    <col min="1026" max="1029" width="11.81640625" customWidth="1"/>
    <col min="1281" max="1281" width="33.1796875" customWidth="1"/>
    <col min="1282" max="1285" width="11.81640625" customWidth="1"/>
    <col min="1537" max="1537" width="33.1796875" customWidth="1"/>
    <col min="1538" max="1541" width="11.81640625" customWidth="1"/>
    <col min="1793" max="1793" width="33.1796875" customWidth="1"/>
    <col min="1794" max="1797" width="11.81640625" customWidth="1"/>
    <col min="2049" max="2049" width="33.1796875" customWidth="1"/>
    <col min="2050" max="2053" width="11.81640625" customWidth="1"/>
    <col min="2305" max="2305" width="33.1796875" customWidth="1"/>
    <col min="2306" max="2309" width="11.81640625" customWidth="1"/>
    <col min="2561" max="2561" width="33.1796875" customWidth="1"/>
    <col min="2562" max="2565" width="11.81640625" customWidth="1"/>
    <col min="2817" max="2817" width="33.1796875" customWidth="1"/>
    <col min="2818" max="2821" width="11.81640625" customWidth="1"/>
    <col min="3073" max="3073" width="33.1796875" customWidth="1"/>
    <col min="3074" max="3077" width="11.81640625" customWidth="1"/>
    <col min="3329" max="3329" width="33.1796875" customWidth="1"/>
    <col min="3330" max="3333" width="11.81640625" customWidth="1"/>
    <col min="3585" max="3585" width="33.1796875" customWidth="1"/>
    <col min="3586" max="3589" width="11.81640625" customWidth="1"/>
    <col min="3841" max="3841" width="33.1796875" customWidth="1"/>
    <col min="3842" max="3845" width="11.81640625" customWidth="1"/>
    <col min="4097" max="4097" width="33.1796875" customWidth="1"/>
    <col min="4098" max="4101" width="11.81640625" customWidth="1"/>
    <col min="4353" max="4353" width="33.1796875" customWidth="1"/>
    <col min="4354" max="4357" width="11.81640625" customWidth="1"/>
    <col min="4609" max="4609" width="33.1796875" customWidth="1"/>
    <col min="4610" max="4613" width="11.81640625" customWidth="1"/>
    <col min="4865" max="4865" width="33.1796875" customWidth="1"/>
    <col min="4866" max="4869" width="11.81640625" customWidth="1"/>
    <col min="5121" max="5121" width="33.1796875" customWidth="1"/>
    <col min="5122" max="5125" width="11.81640625" customWidth="1"/>
    <col min="5377" max="5377" width="33.1796875" customWidth="1"/>
    <col min="5378" max="5381" width="11.81640625" customWidth="1"/>
    <col min="5633" max="5633" width="33.1796875" customWidth="1"/>
    <col min="5634" max="5637" width="11.81640625" customWidth="1"/>
    <col min="5889" max="5889" width="33.1796875" customWidth="1"/>
    <col min="5890" max="5893" width="11.81640625" customWidth="1"/>
    <col min="6145" max="6145" width="33.1796875" customWidth="1"/>
    <col min="6146" max="6149" width="11.81640625" customWidth="1"/>
    <col min="6401" max="6401" width="33.1796875" customWidth="1"/>
    <col min="6402" max="6405" width="11.81640625" customWidth="1"/>
    <col min="6657" max="6657" width="33.1796875" customWidth="1"/>
    <col min="6658" max="6661" width="11.81640625" customWidth="1"/>
    <col min="6913" max="6913" width="33.1796875" customWidth="1"/>
    <col min="6914" max="6917" width="11.81640625" customWidth="1"/>
    <col min="7169" max="7169" width="33.1796875" customWidth="1"/>
    <col min="7170" max="7173" width="11.81640625" customWidth="1"/>
    <col min="7425" max="7425" width="33.1796875" customWidth="1"/>
    <col min="7426" max="7429" width="11.81640625" customWidth="1"/>
    <col min="7681" max="7681" width="33.1796875" customWidth="1"/>
    <col min="7682" max="7685" width="11.81640625" customWidth="1"/>
    <col min="7937" max="7937" width="33.1796875" customWidth="1"/>
    <col min="7938" max="7941" width="11.81640625" customWidth="1"/>
    <col min="8193" max="8193" width="33.1796875" customWidth="1"/>
    <col min="8194" max="8197" width="11.81640625" customWidth="1"/>
    <col min="8449" max="8449" width="33.1796875" customWidth="1"/>
    <col min="8450" max="8453" width="11.81640625" customWidth="1"/>
    <col min="8705" max="8705" width="33.1796875" customWidth="1"/>
    <col min="8706" max="8709" width="11.81640625" customWidth="1"/>
    <col min="8961" max="8961" width="33.1796875" customWidth="1"/>
    <col min="8962" max="8965" width="11.81640625" customWidth="1"/>
    <col min="9217" max="9217" width="33.1796875" customWidth="1"/>
    <col min="9218" max="9221" width="11.81640625" customWidth="1"/>
    <col min="9473" max="9473" width="33.1796875" customWidth="1"/>
    <col min="9474" max="9477" width="11.81640625" customWidth="1"/>
    <col min="9729" max="9729" width="33.1796875" customWidth="1"/>
    <col min="9730" max="9733" width="11.81640625" customWidth="1"/>
    <col min="9985" max="9985" width="33.1796875" customWidth="1"/>
    <col min="9986" max="9989" width="11.81640625" customWidth="1"/>
    <col min="10241" max="10241" width="33.1796875" customWidth="1"/>
    <col min="10242" max="10245" width="11.81640625" customWidth="1"/>
    <col min="10497" max="10497" width="33.1796875" customWidth="1"/>
    <col min="10498" max="10501" width="11.81640625" customWidth="1"/>
    <col min="10753" max="10753" width="33.1796875" customWidth="1"/>
    <col min="10754" max="10757" width="11.81640625" customWidth="1"/>
    <col min="11009" max="11009" width="33.1796875" customWidth="1"/>
    <col min="11010" max="11013" width="11.81640625" customWidth="1"/>
    <col min="11265" max="11265" width="33.1796875" customWidth="1"/>
    <col min="11266" max="11269" width="11.81640625" customWidth="1"/>
    <col min="11521" max="11521" width="33.1796875" customWidth="1"/>
    <col min="11522" max="11525" width="11.81640625" customWidth="1"/>
    <col min="11777" max="11777" width="33.1796875" customWidth="1"/>
    <col min="11778" max="11781" width="11.81640625" customWidth="1"/>
    <col min="12033" max="12033" width="33.1796875" customWidth="1"/>
    <col min="12034" max="12037" width="11.81640625" customWidth="1"/>
    <col min="12289" max="12289" width="33.1796875" customWidth="1"/>
    <col min="12290" max="12293" width="11.81640625" customWidth="1"/>
    <col min="12545" max="12545" width="33.1796875" customWidth="1"/>
    <col min="12546" max="12549" width="11.81640625" customWidth="1"/>
    <col min="12801" max="12801" width="33.1796875" customWidth="1"/>
    <col min="12802" max="12805" width="11.81640625" customWidth="1"/>
    <col min="13057" max="13057" width="33.1796875" customWidth="1"/>
    <col min="13058" max="13061" width="11.81640625" customWidth="1"/>
    <col min="13313" max="13313" width="33.1796875" customWidth="1"/>
    <col min="13314" max="13317" width="11.81640625" customWidth="1"/>
    <col min="13569" max="13569" width="33.1796875" customWidth="1"/>
    <col min="13570" max="13573" width="11.81640625" customWidth="1"/>
    <col min="13825" max="13825" width="33.1796875" customWidth="1"/>
    <col min="13826" max="13829" width="11.81640625" customWidth="1"/>
    <col min="14081" max="14081" width="33.1796875" customWidth="1"/>
    <col min="14082" max="14085" width="11.81640625" customWidth="1"/>
    <col min="14337" max="14337" width="33.1796875" customWidth="1"/>
    <col min="14338" max="14341" width="11.81640625" customWidth="1"/>
    <col min="14593" max="14593" width="33.1796875" customWidth="1"/>
    <col min="14594" max="14597" width="11.81640625" customWidth="1"/>
    <col min="14849" max="14849" width="33.1796875" customWidth="1"/>
    <col min="14850" max="14853" width="11.81640625" customWidth="1"/>
    <col min="15105" max="15105" width="33.1796875" customWidth="1"/>
    <col min="15106" max="15109" width="11.81640625" customWidth="1"/>
    <col min="15361" max="15361" width="33.1796875" customWidth="1"/>
    <col min="15362" max="15365" width="11.81640625" customWidth="1"/>
    <col min="15617" max="15617" width="33.1796875" customWidth="1"/>
    <col min="15618" max="15621" width="11.81640625" customWidth="1"/>
    <col min="15873" max="15873" width="33.1796875" customWidth="1"/>
    <col min="15874" max="15877" width="11.81640625" customWidth="1"/>
    <col min="16129" max="16129" width="33.1796875" customWidth="1"/>
    <col min="16130" max="16133" width="11.81640625" customWidth="1"/>
  </cols>
  <sheetData>
    <row r="1" spans="1:5" ht="24" customHeight="1" x14ac:dyDescent="0.35">
      <c r="D1" s="744" t="s">
        <v>932</v>
      </c>
      <c r="E1" s="744"/>
    </row>
    <row r="2" spans="1:5" ht="30" customHeight="1" x14ac:dyDescent="0.35">
      <c r="A2" s="753" t="s">
        <v>840</v>
      </c>
      <c r="B2" s="753"/>
      <c r="C2" s="254"/>
      <c r="D2" s="254"/>
      <c r="E2" s="254"/>
    </row>
    <row r="3" spans="1:5" ht="18" customHeight="1" x14ac:dyDescent="0.35">
      <c r="A3" s="500"/>
      <c r="B3" s="500"/>
      <c r="C3" s="254"/>
      <c r="D3" s="254"/>
      <c r="E3" s="254"/>
    </row>
    <row r="4" spans="1:5" ht="38.25" customHeight="1" x14ac:dyDescent="0.35">
      <c r="A4" s="501" t="s">
        <v>331</v>
      </c>
      <c r="B4" s="754"/>
      <c r="C4" s="754"/>
      <c r="D4" s="754"/>
      <c r="E4" s="754"/>
    </row>
    <row r="5" spans="1:5" x14ac:dyDescent="0.35">
      <c r="D5" s="750" t="s">
        <v>652</v>
      </c>
      <c r="E5" s="750"/>
    </row>
    <row r="6" spans="1:5" ht="15" customHeight="1" x14ac:dyDescent="0.35">
      <c r="A6" s="377" t="s">
        <v>333</v>
      </c>
      <c r="B6" s="378" t="s">
        <v>674</v>
      </c>
      <c r="C6" s="378" t="s">
        <v>859</v>
      </c>
      <c r="D6" s="378" t="s">
        <v>860</v>
      </c>
      <c r="E6" s="378" t="s">
        <v>244</v>
      </c>
    </row>
    <row r="7" spans="1:5" x14ac:dyDescent="0.35">
      <c r="A7" s="379" t="s">
        <v>337</v>
      </c>
      <c r="B7" s="380">
        <v>0</v>
      </c>
      <c r="C7" s="380">
        <v>0</v>
      </c>
      <c r="D7" s="380">
        <v>0</v>
      </c>
      <c r="E7" s="381">
        <f t="shared" ref="E7:E13" si="0">SUM(B7:D7)</f>
        <v>0</v>
      </c>
    </row>
    <row r="8" spans="1:5" x14ac:dyDescent="0.35">
      <c r="A8" s="382" t="s">
        <v>338</v>
      </c>
      <c r="B8" s="383">
        <v>0</v>
      </c>
      <c r="C8" s="383">
        <v>0</v>
      </c>
      <c r="D8" s="383">
        <v>0</v>
      </c>
      <c r="E8" s="384">
        <v>0</v>
      </c>
    </row>
    <row r="9" spans="1:5" x14ac:dyDescent="0.35">
      <c r="A9" s="379" t="s">
        <v>339</v>
      </c>
      <c r="B9" s="380">
        <v>0</v>
      </c>
      <c r="C9" s="380">
        <v>0</v>
      </c>
      <c r="D9" s="380">
        <v>0</v>
      </c>
      <c r="E9" s="381">
        <f t="shared" si="0"/>
        <v>0</v>
      </c>
    </row>
    <row r="10" spans="1:5" x14ac:dyDescent="0.35">
      <c r="A10" s="379" t="s">
        <v>340</v>
      </c>
      <c r="B10" s="380">
        <v>0</v>
      </c>
      <c r="C10" s="380">
        <v>0</v>
      </c>
      <c r="D10" s="380">
        <v>0</v>
      </c>
      <c r="E10" s="381">
        <f t="shared" si="0"/>
        <v>0</v>
      </c>
    </row>
    <row r="11" spans="1:5" x14ac:dyDescent="0.35">
      <c r="A11" s="379" t="s">
        <v>341</v>
      </c>
      <c r="B11" s="380">
        <v>0</v>
      </c>
      <c r="C11" s="380">
        <v>0</v>
      </c>
      <c r="D11" s="380">
        <v>0</v>
      </c>
      <c r="E11" s="381">
        <f t="shared" si="0"/>
        <v>0</v>
      </c>
    </row>
    <row r="12" spans="1:5" x14ac:dyDescent="0.35">
      <c r="A12" s="379" t="s">
        <v>342</v>
      </c>
      <c r="B12" s="380">
        <v>0</v>
      </c>
      <c r="C12" s="380">
        <v>0</v>
      </c>
      <c r="D12" s="380">
        <v>0</v>
      </c>
      <c r="E12" s="381">
        <f t="shared" si="0"/>
        <v>0</v>
      </c>
    </row>
    <row r="13" spans="1:5" x14ac:dyDescent="0.35">
      <c r="A13" s="385" t="s">
        <v>897</v>
      </c>
      <c r="B13" s="380">
        <v>0</v>
      </c>
      <c r="C13" s="380">
        <v>0</v>
      </c>
      <c r="D13" s="380"/>
      <c r="E13" s="381">
        <f t="shared" si="0"/>
        <v>0</v>
      </c>
    </row>
    <row r="14" spans="1:5" x14ac:dyDescent="0.35">
      <c r="A14" s="386" t="s">
        <v>343</v>
      </c>
      <c r="B14" s="381">
        <f>B7+SUM(B9:B13)</f>
        <v>0</v>
      </c>
      <c r="C14" s="381">
        <f>C7+SUM(C9:C13)</f>
        <v>0</v>
      </c>
      <c r="D14" s="381">
        <f>D7+SUM(D9:D13)</f>
        <v>0</v>
      </c>
      <c r="E14" s="381">
        <f>E7+SUM(E9:E13)</f>
        <v>0</v>
      </c>
    </row>
    <row r="15" spans="1:5" x14ac:dyDescent="0.35">
      <c r="A15" s="387"/>
      <c r="B15" s="387"/>
      <c r="C15" s="387"/>
      <c r="D15" s="387"/>
      <c r="E15" s="387"/>
    </row>
    <row r="16" spans="1:5" ht="15" customHeight="1" x14ac:dyDescent="0.35">
      <c r="A16" s="377" t="s">
        <v>344</v>
      </c>
      <c r="B16" s="378" t="s">
        <v>674</v>
      </c>
      <c r="C16" s="378" t="s">
        <v>859</v>
      </c>
      <c r="D16" s="378" t="s">
        <v>860</v>
      </c>
      <c r="E16" s="378" t="s">
        <v>244</v>
      </c>
    </row>
    <row r="17" spans="1:5" x14ac:dyDescent="0.35">
      <c r="A17" s="379" t="s">
        <v>345</v>
      </c>
      <c r="B17" s="380">
        <v>0</v>
      </c>
      <c r="C17" s="380">
        <v>0</v>
      </c>
      <c r="D17" s="380">
        <v>0</v>
      </c>
      <c r="E17" s="381">
        <f t="shared" ref="E17:E23" si="1">SUM(B17:D17)</f>
        <v>0</v>
      </c>
    </row>
    <row r="18" spans="1:5" x14ac:dyDescent="0.35">
      <c r="A18" s="405" t="s">
        <v>346</v>
      </c>
      <c r="B18" s="380">
        <v>0</v>
      </c>
      <c r="C18" s="380">
        <v>0</v>
      </c>
      <c r="D18" s="380">
        <v>0</v>
      </c>
      <c r="E18" s="381">
        <f t="shared" si="1"/>
        <v>0</v>
      </c>
    </row>
    <row r="19" spans="1:5" x14ac:dyDescent="0.35">
      <c r="A19" s="379" t="s">
        <v>347</v>
      </c>
      <c r="B19" s="380">
        <v>0</v>
      </c>
      <c r="C19" s="380">
        <v>0</v>
      </c>
      <c r="D19" s="380">
        <v>0</v>
      </c>
      <c r="E19" s="381">
        <f t="shared" si="1"/>
        <v>0</v>
      </c>
    </row>
    <row r="20" spans="1:5" x14ac:dyDescent="0.35">
      <c r="A20" s="379" t="s">
        <v>348</v>
      </c>
      <c r="B20" s="380">
        <v>0</v>
      </c>
      <c r="C20" s="380">
        <v>0</v>
      </c>
      <c r="D20" s="380">
        <v>0</v>
      </c>
      <c r="E20" s="381">
        <f t="shared" si="1"/>
        <v>0</v>
      </c>
    </row>
    <row r="21" spans="1:5" hidden="1" x14ac:dyDescent="0.35">
      <c r="A21" s="385"/>
      <c r="B21" s="380"/>
      <c r="C21" s="380"/>
      <c r="D21" s="380"/>
      <c r="E21" s="381">
        <f t="shared" si="1"/>
        <v>0</v>
      </c>
    </row>
    <row r="22" spans="1:5" hidden="1" x14ac:dyDescent="0.35">
      <c r="A22" s="385"/>
      <c r="B22" s="380"/>
      <c r="C22" s="380"/>
      <c r="D22" s="380"/>
      <c r="E22" s="381">
        <f t="shared" si="1"/>
        <v>0</v>
      </c>
    </row>
    <row r="23" spans="1:5" hidden="1" x14ac:dyDescent="0.35">
      <c r="A23" s="385"/>
      <c r="B23" s="380"/>
      <c r="C23" s="380"/>
      <c r="D23" s="380"/>
      <c r="E23" s="381">
        <f t="shared" si="1"/>
        <v>0</v>
      </c>
    </row>
    <row r="24" spans="1:5" x14ac:dyDescent="0.35">
      <c r="A24" s="386" t="s">
        <v>349</v>
      </c>
      <c r="B24" s="381">
        <f>SUM(B17:B23)</f>
        <v>0</v>
      </c>
      <c r="C24" s="381">
        <f>SUM(C17:C23)</f>
        <v>0</v>
      </c>
      <c r="D24" s="381">
        <f>SUM(D17:D23)</f>
        <v>0</v>
      </c>
      <c r="E24" s="381">
        <f>SUM(E17:E23)</f>
        <v>0</v>
      </c>
    </row>
    <row r="27" spans="1:5" ht="15.5" hidden="1" x14ac:dyDescent="0.35">
      <c r="A27" s="376" t="s">
        <v>331</v>
      </c>
      <c r="B27" s="751"/>
      <c r="C27" s="751"/>
      <c r="D27" s="751"/>
      <c r="E27" s="751"/>
    </row>
    <row r="28" spans="1:5" ht="15" hidden="1" thickBot="1" x14ac:dyDescent="0.4">
      <c r="D28" s="728" t="s">
        <v>332</v>
      </c>
      <c r="E28" s="728"/>
    </row>
    <row r="29" spans="1:5" ht="15" hidden="1" thickBot="1" x14ac:dyDescent="0.4">
      <c r="A29" s="388" t="s">
        <v>333</v>
      </c>
      <c r="B29" s="389" t="s">
        <v>334</v>
      </c>
      <c r="C29" s="389" t="s">
        <v>335</v>
      </c>
      <c r="D29" s="389" t="s">
        <v>336</v>
      </c>
      <c r="E29" s="390" t="s">
        <v>244</v>
      </c>
    </row>
    <row r="30" spans="1:5" hidden="1" x14ac:dyDescent="0.35">
      <c r="A30" s="391" t="s">
        <v>337</v>
      </c>
      <c r="B30" s="392"/>
      <c r="C30" s="392"/>
      <c r="D30" s="392"/>
      <c r="E30" s="393">
        <f t="shared" ref="E30:E36" si="2">SUM(B30:D30)</f>
        <v>0</v>
      </c>
    </row>
    <row r="31" spans="1:5" hidden="1" x14ac:dyDescent="0.35">
      <c r="A31" s="403" t="s">
        <v>338</v>
      </c>
      <c r="B31" s="383"/>
      <c r="C31" s="383"/>
      <c r="D31" s="383"/>
      <c r="E31" s="404">
        <f t="shared" si="2"/>
        <v>0</v>
      </c>
    </row>
    <row r="32" spans="1:5" hidden="1" x14ac:dyDescent="0.35">
      <c r="A32" s="396" t="s">
        <v>339</v>
      </c>
      <c r="B32" s="380"/>
      <c r="C32" s="380"/>
      <c r="D32" s="380"/>
      <c r="E32" s="395">
        <f t="shared" si="2"/>
        <v>0</v>
      </c>
    </row>
    <row r="33" spans="1:5" hidden="1" x14ac:dyDescent="0.35">
      <c r="A33" s="396" t="s">
        <v>340</v>
      </c>
      <c r="B33" s="380"/>
      <c r="C33" s="380"/>
      <c r="D33" s="380"/>
      <c r="E33" s="395">
        <f t="shared" si="2"/>
        <v>0</v>
      </c>
    </row>
    <row r="34" spans="1:5" hidden="1" x14ac:dyDescent="0.35">
      <c r="A34" s="396" t="s">
        <v>341</v>
      </c>
      <c r="B34" s="380"/>
      <c r="C34" s="380"/>
      <c r="D34" s="380"/>
      <c r="E34" s="395">
        <f t="shared" si="2"/>
        <v>0</v>
      </c>
    </row>
    <row r="35" spans="1:5" hidden="1" x14ac:dyDescent="0.35">
      <c r="A35" s="396" t="s">
        <v>342</v>
      </c>
      <c r="B35" s="380"/>
      <c r="C35" s="380"/>
      <c r="D35" s="380"/>
      <c r="E35" s="395">
        <f t="shared" si="2"/>
        <v>0</v>
      </c>
    </row>
    <row r="36" spans="1:5" ht="15" hidden="1" thickBot="1" x14ac:dyDescent="0.4">
      <c r="A36" s="398"/>
      <c r="B36" s="399"/>
      <c r="C36" s="399"/>
      <c r="D36" s="399"/>
      <c r="E36" s="395">
        <f t="shared" si="2"/>
        <v>0</v>
      </c>
    </row>
    <row r="37" spans="1:5" ht="15" hidden="1" thickBot="1" x14ac:dyDescent="0.4">
      <c r="A37" s="400" t="s">
        <v>343</v>
      </c>
      <c r="B37" s="401">
        <f>B30+SUM(B32:B36)</f>
        <v>0</v>
      </c>
      <c r="C37" s="401">
        <f>C30+SUM(C32:C36)</f>
        <v>0</v>
      </c>
      <c r="D37" s="401">
        <f>D30+SUM(D32:D36)</f>
        <v>0</v>
      </c>
      <c r="E37" s="402">
        <f>E30+SUM(E32:E36)</f>
        <v>0</v>
      </c>
    </row>
    <row r="38" spans="1:5" ht="15" hidden="1" thickBot="1" x14ac:dyDescent="0.4">
      <c r="A38" s="387"/>
      <c r="B38" s="387"/>
      <c r="C38" s="387"/>
      <c r="D38" s="387"/>
      <c r="E38" s="387"/>
    </row>
    <row r="39" spans="1:5" ht="15" hidden="1" thickBot="1" x14ac:dyDescent="0.4">
      <c r="A39" s="388" t="s">
        <v>344</v>
      </c>
      <c r="B39" s="389" t="s">
        <v>334</v>
      </c>
      <c r="C39" s="389" t="s">
        <v>335</v>
      </c>
      <c r="D39" s="389" t="s">
        <v>336</v>
      </c>
      <c r="E39" s="390" t="s">
        <v>244</v>
      </c>
    </row>
    <row r="40" spans="1:5" hidden="1" x14ac:dyDescent="0.35">
      <c r="A40" s="391" t="s">
        <v>345</v>
      </c>
      <c r="B40" s="392"/>
      <c r="C40" s="392"/>
      <c r="D40" s="392"/>
      <c r="E40" s="393">
        <f t="shared" ref="E40:E46" si="3">SUM(B40:D40)</f>
        <v>0</v>
      </c>
    </row>
    <row r="41" spans="1:5" hidden="1" x14ac:dyDescent="0.35">
      <c r="A41" s="394" t="s">
        <v>346</v>
      </c>
      <c r="B41" s="380"/>
      <c r="C41" s="380"/>
      <c r="D41" s="380"/>
      <c r="E41" s="395">
        <f t="shared" si="3"/>
        <v>0</v>
      </c>
    </row>
    <row r="42" spans="1:5" hidden="1" x14ac:dyDescent="0.35">
      <c r="A42" s="396" t="s">
        <v>347</v>
      </c>
      <c r="B42" s="380"/>
      <c r="C42" s="380"/>
      <c r="D42" s="380"/>
      <c r="E42" s="395">
        <f t="shared" si="3"/>
        <v>0</v>
      </c>
    </row>
    <row r="43" spans="1:5" hidden="1" x14ac:dyDescent="0.35">
      <c r="A43" s="396" t="s">
        <v>348</v>
      </c>
      <c r="B43" s="380"/>
      <c r="C43" s="380"/>
      <c r="D43" s="380"/>
      <c r="E43" s="395">
        <f t="shared" si="3"/>
        <v>0</v>
      </c>
    </row>
    <row r="44" spans="1:5" hidden="1" x14ac:dyDescent="0.35">
      <c r="A44" s="397"/>
      <c r="B44" s="380"/>
      <c r="C44" s="380"/>
      <c r="D44" s="380"/>
      <c r="E44" s="395">
        <f t="shared" si="3"/>
        <v>0</v>
      </c>
    </row>
    <row r="45" spans="1:5" hidden="1" x14ac:dyDescent="0.35">
      <c r="A45" s="397"/>
      <c r="B45" s="380"/>
      <c r="C45" s="380"/>
      <c r="D45" s="380"/>
      <c r="E45" s="395">
        <f t="shared" si="3"/>
        <v>0</v>
      </c>
    </row>
    <row r="46" spans="1:5" ht="15" hidden="1" thickBot="1" x14ac:dyDescent="0.4">
      <c r="A46" s="398"/>
      <c r="B46" s="399"/>
      <c r="C46" s="399"/>
      <c r="D46" s="399"/>
      <c r="E46" s="395">
        <f t="shared" si="3"/>
        <v>0</v>
      </c>
    </row>
    <row r="47" spans="1:5" ht="15" hidden="1" thickBot="1" x14ac:dyDescent="0.4">
      <c r="A47" s="400" t="s">
        <v>349</v>
      </c>
      <c r="B47" s="401">
        <f>SUM(B40:B46)</f>
        <v>0</v>
      </c>
      <c r="C47" s="401">
        <f>SUM(C40:C46)</f>
        <v>0</v>
      </c>
      <c r="D47" s="401">
        <f>SUM(D40:D46)</f>
        <v>0</v>
      </c>
      <c r="E47" s="402">
        <f>SUM(E40:E46)</f>
        <v>0</v>
      </c>
    </row>
    <row r="48" spans="1:5" hidden="1" x14ac:dyDescent="0.35"/>
    <row r="49" spans="1:5" ht="15.5" hidden="1" x14ac:dyDescent="0.35">
      <c r="A49" s="752" t="s">
        <v>350</v>
      </c>
      <c r="B49" s="752"/>
      <c r="C49" s="752"/>
      <c r="D49" s="752"/>
      <c r="E49" s="752"/>
    </row>
    <row r="50" spans="1:5" ht="15" hidden="1" thickBot="1" x14ac:dyDescent="0.4"/>
    <row r="51" spans="1:5" ht="15" hidden="1" thickBot="1" x14ac:dyDescent="0.4">
      <c r="A51" s="745" t="s">
        <v>351</v>
      </c>
      <c r="B51" s="746"/>
      <c r="C51" s="747"/>
      <c r="D51" s="748" t="s">
        <v>352</v>
      </c>
      <c r="E51" s="749"/>
    </row>
    <row r="52" spans="1:5" hidden="1" x14ac:dyDescent="0.35">
      <c r="A52" s="729"/>
      <c r="B52" s="730"/>
      <c r="C52" s="731"/>
      <c r="D52" s="732"/>
      <c r="E52" s="733"/>
    </row>
    <row r="53" spans="1:5" ht="15" hidden="1" thickBot="1" x14ac:dyDescent="0.4">
      <c r="A53" s="734"/>
      <c r="B53" s="735"/>
      <c r="C53" s="736"/>
      <c r="D53" s="737"/>
      <c r="E53" s="738"/>
    </row>
    <row r="54" spans="1:5" ht="15" hidden="1" thickBot="1" x14ac:dyDescent="0.4">
      <c r="A54" s="739" t="s">
        <v>349</v>
      </c>
      <c r="B54" s="740"/>
      <c r="C54" s="741"/>
      <c r="D54" s="742">
        <f>SUM(D52:E53)</f>
        <v>0</v>
      </c>
      <c r="E54" s="743"/>
    </row>
    <row r="55" spans="1:5" ht="15.5" hidden="1" x14ac:dyDescent="0.35">
      <c r="A55" s="376" t="s">
        <v>331</v>
      </c>
      <c r="B55" s="727"/>
      <c r="C55" s="727"/>
      <c r="D55" s="727"/>
      <c r="E55" s="727"/>
    </row>
    <row r="56" spans="1:5" hidden="1" x14ac:dyDescent="0.35">
      <c r="D56" s="728" t="s">
        <v>678</v>
      </c>
      <c r="E56" s="728"/>
    </row>
    <row r="57" spans="1:5" hidden="1" x14ac:dyDescent="0.35">
      <c r="A57" s="377" t="s">
        <v>333</v>
      </c>
      <c r="B57" s="378" t="s">
        <v>672</v>
      </c>
      <c r="C57" s="378" t="s">
        <v>673</v>
      </c>
      <c r="D57" s="378" t="s">
        <v>677</v>
      </c>
      <c r="E57" s="378" t="s">
        <v>244</v>
      </c>
    </row>
    <row r="58" spans="1:5" hidden="1" x14ac:dyDescent="0.35">
      <c r="A58" s="379" t="s">
        <v>337</v>
      </c>
      <c r="B58" s="380"/>
      <c r="C58" s="380"/>
      <c r="D58" s="380"/>
      <c r="E58" s="381">
        <f t="shared" ref="E58:E64" si="4">SUM(B58:D58)</f>
        <v>0</v>
      </c>
    </row>
    <row r="59" spans="1:5" hidden="1" x14ac:dyDescent="0.35">
      <c r="A59" s="382" t="s">
        <v>338</v>
      </c>
      <c r="B59" s="383"/>
      <c r="C59" s="383"/>
      <c r="D59" s="383"/>
      <c r="E59" s="384">
        <f t="shared" si="4"/>
        <v>0</v>
      </c>
    </row>
    <row r="60" spans="1:5" hidden="1" x14ac:dyDescent="0.35">
      <c r="A60" s="379" t="s">
        <v>339</v>
      </c>
      <c r="B60" s="380"/>
      <c r="C60" s="380"/>
      <c r="D60" s="380"/>
      <c r="E60" s="381">
        <f t="shared" si="4"/>
        <v>0</v>
      </c>
    </row>
    <row r="61" spans="1:5" hidden="1" x14ac:dyDescent="0.35">
      <c r="A61" s="379" t="s">
        <v>340</v>
      </c>
      <c r="B61" s="380"/>
      <c r="C61" s="380"/>
      <c r="D61" s="380"/>
      <c r="E61" s="381">
        <f t="shared" si="4"/>
        <v>0</v>
      </c>
    </row>
    <row r="62" spans="1:5" hidden="1" x14ac:dyDescent="0.35">
      <c r="A62" s="379" t="s">
        <v>341</v>
      </c>
      <c r="B62" s="380"/>
      <c r="C62" s="380"/>
      <c r="D62" s="380"/>
      <c r="E62" s="381">
        <f t="shared" si="4"/>
        <v>0</v>
      </c>
    </row>
    <row r="63" spans="1:5" hidden="1" x14ac:dyDescent="0.35">
      <c r="A63" s="379" t="s">
        <v>342</v>
      </c>
      <c r="B63" s="380"/>
      <c r="C63" s="380"/>
      <c r="D63" s="380"/>
      <c r="E63" s="381">
        <f t="shared" si="4"/>
        <v>0</v>
      </c>
    </row>
    <row r="64" spans="1:5" hidden="1" x14ac:dyDescent="0.35">
      <c r="A64" s="385"/>
      <c r="B64" s="380"/>
      <c r="C64" s="380"/>
      <c r="D64" s="380"/>
      <c r="E64" s="381">
        <f t="shared" si="4"/>
        <v>0</v>
      </c>
    </row>
    <row r="65" spans="1:5" hidden="1" x14ac:dyDescent="0.35">
      <c r="A65" s="386" t="s">
        <v>343</v>
      </c>
      <c r="B65" s="381">
        <f>B58+SUM(B60:B64)</f>
        <v>0</v>
      </c>
      <c r="C65" s="381">
        <f>C58+SUM(C60:C64)</f>
        <v>0</v>
      </c>
      <c r="D65" s="381">
        <f>D58+SUM(D60:D64)</f>
        <v>0</v>
      </c>
      <c r="E65" s="381">
        <f>E58+SUM(E60:E64)</f>
        <v>0</v>
      </c>
    </row>
    <row r="66" spans="1:5" hidden="1" x14ac:dyDescent="0.35">
      <c r="A66" s="387"/>
      <c r="B66" s="387"/>
      <c r="C66" s="387"/>
      <c r="D66" s="387"/>
      <c r="E66" s="387"/>
    </row>
    <row r="67" spans="1:5" hidden="1" x14ac:dyDescent="0.35">
      <c r="A67" s="377" t="s">
        <v>344</v>
      </c>
      <c r="B67" s="378" t="s">
        <v>672</v>
      </c>
      <c r="C67" s="378" t="s">
        <v>673</v>
      </c>
      <c r="D67" s="378" t="s">
        <v>677</v>
      </c>
      <c r="E67" s="378" t="s">
        <v>244</v>
      </c>
    </row>
    <row r="68" spans="1:5" hidden="1" x14ac:dyDescent="0.35">
      <c r="A68" s="379" t="s">
        <v>345</v>
      </c>
      <c r="B68" s="380"/>
      <c r="C68" s="380"/>
      <c r="D68" s="380"/>
      <c r="E68" s="381">
        <f t="shared" ref="E68:E74" si="5">SUM(B68:D68)</f>
        <v>0</v>
      </c>
    </row>
    <row r="69" spans="1:5" hidden="1" x14ac:dyDescent="0.35">
      <c r="A69" s="405" t="s">
        <v>346</v>
      </c>
      <c r="B69" s="380"/>
      <c r="C69" s="380"/>
      <c r="D69" s="380"/>
      <c r="E69" s="381">
        <f t="shared" si="5"/>
        <v>0</v>
      </c>
    </row>
    <row r="70" spans="1:5" hidden="1" x14ac:dyDescent="0.35">
      <c r="A70" s="379" t="s">
        <v>347</v>
      </c>
      <c r="B70" s="380"/>
      <c r="C70" s="380"/>
      <c r="D70" s="380"/>
      <c r="E70" s="381">
        <f t="shared" si="5"/>
        <v>0</v>
      </c>
    </row>
    <row r="71" spans="1:5" hidden="1" x14ac:dyDescent="0.35">
      <c r="A71" s="379" t="s">
        <v>348</v>
      </c>
      <c r="B71" s="380"/>
      <c r="C71" s="380"/>
      <c r="D71" s="380"/>
      <c r="E71" s="381">
        <f t="shared" si="5"/>
        <v>0</v>
      </c>
    </row>
    <row r="72" spans="1:5" hidden="1" x14ac:dyDescent="0.35">
      <c r="A72" s="385"/>
      <c r="B72" s="380"/>
      <c r="C72" s="380"/>
      <c r="D72" s="380"/>
      <c r="E72" s="381">
        <f t="shared" si="5"/>
        <v>0</v>
      </c>
    </row>
    <row r="73" spans="1:5" hidden="1" x14ac:dyDescent="0.35">
      <c r="A73" s="385"/>
      <c r="B73" s="380"/>
      <c r="C73" s="380"/>
      <c r="D73" s="380"/>
      <c r="E73" s="381">
        <f t="shared" si="5"/>
        <v>0</v>
      </c>
    </row>
    <row r="74" spans="1:5" hidden="1" x14ac:dyDescent="0.35">
      <c r="A74" s="385"/>
      <c r="B74" s="380"/>
      <c r="C74" s="380"/>
      <c r="D74" s="380"/>
      <c r="E74" s="381">
        <f t="shared" si="5"/>
        <v>0</v>
      </c>
    </row>
    <row r="75" spans="1:5" hidden="1" x14ac:dyDescent="0.35">
      <c r="A75" s="386" t="s">
        <v>349</v>
      </c>
      <c r="B75" s="381">
        <f>SUM(B68:B74)</f>
        <v>0</v>
      </c>
      <c r="C75" s="381">
        <f>SUM(C68:C74)</f>
        <v>0</v>
      </c>
      <c r="D75" s="381">
        <f>SUM(D68:D74)</f>
        <v>0</v>
      </c>
      <c r="E75" s="381">
        <f>SUM(E68:E74)</f>
        <v>0</v>
      </c>
    </row>
    <row r="76" spans="1:5" hidden="1" x14ac:dyDescent="0.35"/>
    <row r="77" spans="1:5" hidden="1" x14ac:dyDescent="0.35"/>
  </sheetData>
  <mergeCells count="17">
    <mergeCell ref="D1:E1"/>
    <mergeCell ref="A51:C51"/>
    <mergeCell ref="D51:E51"/>
    <mergeCell ref="D5:E5"/>
    <mergeCell ref="B27:E27"/>
    <mergeCell ref="D28:E28"/>
    <mergeCell ref="A49:E49"/>
    <mergeCell ref="A2:B2"/>
    <mergeCell ref="B4:E4"/>
    <mergeCell ref="B55:E55"/>
    <mergeCell ref="D56:E56"/>
    <mergeCell ref="A52:C52"/>
    <mergeCell ref="D52:E52"/>
    <mergeCell ref="A53:C53"/>
    <mergeCell ref="D53:E53"/>
    <mergeCell ref="A54:C54"/>
    <mergeCell ref="D54:E54"/>
  </mergeCells>
  <conditionalFormatting sqref="E7:E14 B14:D14 B24:E24 E17:E23 E30:E37 B37:D37 E40:E47 B47:D47 D54:E54">
    <cfRule type="cellIs" dxfId="1" priority="2" stopIfTrue="1" operator="equal">
      <formula>0</formula>
    </cfRule>
  </conditionalFormatting>
  <conditionalFormatting sqref="E58:E65 B65:D65 B75:E75 E68:E7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F32"/>
  <sheetViews>
    <sheetView view="pageBreakPreview" topLeftCell="A7" zoomScale="60" zoomScaleNormal="100" workbookViewId="0">
      <selection activeCell="D1" sqref="D1:E1"/>
    </sheetView>
  </sheetViews>
  <sheetFormatPr defaultRowHeight="14.5" x14ac:dyDescent="0.35"/>
  <cols>
    <col min="1" max="1" width="5.81640625" style="24" customWidth="1"/>
    <col min="2" max="2" width="45" style="27" customWidth="1"/>
    <col min="3" max="3" width="15.7265625" style="24" customWidth="1"/>
    <col min="4" max="4" width="47.26953125" style="24" customWidth="1"/>
    <col min="5" max="5" width="14" style="24" customWidth="1"/>
    <col min="6" max="6" width="4.1796875" style="24" hidden="1" customWidth="1"/>
    <col min="7" max="256" width="9.1796875" style="24"/>
    <col min="257" max="257" width="5.81640625" style="24" customWidth="1"/>
    <col min="258" max="258" width="47.26953125" style="24" customWidth="1"/>
    <col min="259" max="259" width="14" style="24" customWidth="1"/>
    <col min="260" max="260" width="47.26953125" style="24" customWidth="1"/>
    <col min="261" max="261" width="14" style="24" customWidth="1"/>
    <col min="262" max="262" width="4.1796875" style="24" customWidth="1"/>
    <col min="263" max="512" width="9.1796875" style="24"/>
    <col min="513" max="513" width="5.81640625" style="24" customWidth="1"/>
    <col min="514" max="514" width="47.26953125" style="24" customWidth="1"/>
    <col min="515" max="515" width="14" style="24" customWidth="1"/>
    <col min="516" max="516" width="47.26953125" style="24" customWidth="1"/>
    <col min="517" max="517" width="14" style="24" customWidth="1"/>
    <col min="518" max="518" width="4.1796875" style="24" customWidth="1"/>
    <col min="519" max="768" width="9.1796875" style="24"/>
    <col min="769" max="769" width="5.81640625" style="24" customWidth="1"/>
    <col min="770" max="770" width="47.26953125" style="24" customWidth="1"/>
    <col min="771" max="771" width="14" style="24" customWidth="1"/>
    <col min="772" max="772" width="47.26953125" style="24" customWidth="1"/>
    <col min="773" max="773" width="14" style="24" customWidth="1"/>
    <col min="774" max="774" width="4.1796875" style="24" customWidth="1"/>
    <col min="775" max="1024" width="9.1796875" style="24"/>
    <col min="1025" max="1025" width="5.81640625" style="24" customWidth="1"/>
    <col min="1026" max="1026" width="47.26953125" style="24" customWidth="1"/>
    <col min="1027" max="1027" width="14" style="24" customWidth="1"/>
    <col min="1028" max="1028" width="47.26953125" style="24" customWidth="1"/>
    <col min="1029" max="1029" width="14" style="24" customWidth="1"/>
    <col min="1030" max="1030" width="4.1796875" style="24" customWidth="1"/>
    <col min="1031" max="1280" width="9.1796875" style="24"/>
    <col min="1281" max="1281" width="5.81640625" style="24" customWidth="1"/>
    <col min="1282" max="1282" width="47.26953125" style="24" customWidth="1"/>
    <col min="1283" max="1283" width="14" style="24" customWidth="1"/>
    <col min="1284" max="1284" width="47.26953125" style="24" customWidth="1"/>
    <col min="1285" max="1285" width="14" style="24" customWidth="1"/>
    <col min="1286" max="1286" width="4.1796875" style="24" customWidth="1"/>
    <col min="1287" max="1536" width="9.1796875" style="24"/>
    <col min="1537" max="1537" width="5.81640625" style="24" customWidth="1"/>
    <col min="1538" max="1538" width="47.26953125" style="24" customWidth="1"/>
    <col min="1539" max="1539" width="14" style="24" customWidth="1"/>
    <col min="1540" max="1540" width="47.26953125" style="24" customWidth="1"/>
    <col min="1541" max="1541" width="14" style="24" customWidth="1"/>
    <col min="1542" max="1542" width="4.1796875" style="24" customWidth="1"/>
    <col min="1543" max="1792" width="9.1796875" style="24"/>
    <col min="1793" max="1793" width="5.81640625" style="24" customWidth="1"/>
    <col min="1794" max="1794" width="47.26953125" style="24" customWidth="1"/>
    <col min="1795" max="1795" width="14" style="24" customWidth="1"/>
    <col min="1796" max="1796" width="47.26953125" style="24" customWidth="1"/>
    <col min="1797" max="1797" width="14" style="24" customWidth="1"/>
    <col min="1798" max="1798" width="4.1796875" style="24" customWidth="1"/>
    <col min="1799" max="2048" width="9.1796875" style="24"/>
    <col min="2049" max="2049" width="5.81640625" style="24" customWidth="1"/>
    <col min="2050" max="2050" width="47.26953125" style="24" customWidth="1"/>
    <col min="2051" max="2051" width="14" style="24" customWidth="1"/>
    <col min="2052" max="2052" width="47.26953125" style="24" customWidth="1"/>
    <col min="2053" max="2053" width="14" style="24" customWidth="1"/>
    <col min="2054" max="2054" width="4.1796875" style="24" customWidth="1"/>
    <col min="2055" max="2304" width="9.1796875" style="24"/>
    <col min="2305" max="2305" width="5.81640625" style="24" customWidth="1"/>
    <col min="2306" max="2306" width="47.26953125" style="24" customWidth="1"/>
    <col min="2307" max="2307" width="14" style="24" customWidth="1"/>
    <col min="2308" max="2308" width="47.26953125" style="24" customWidth="1"/>
    <col min="2309" max="2309" width="14" style="24" customWidth="1"/>
    <col min="2310" max="2310" width="4.1796875" style="24" customWidth="1"/>
    <col min="2311" max="2560" width="9.1796875" style="24"/>
    <col min="2561" max="2561" width="5.81640625" style="24" customWidth="1"/>
    <col min="2562" max="2562" width="47.26953125" style="24" customWidth="1"/>
    <col min="2563" max="2563" width="14" style="24" customWidth="1"/>
    <col min="2564" max="2564" width="47.26953125" style="24" customWidth="1"/>
    <col min="2565" max="2565" width="14" style="24" customWidth="1"/>
    <col min="2566" max="2566" width="4.1796875" style="24" customWidth="1"/>
    <col min="2567" max="2816" width="9.1796875" style="24"/>
    <col min="2817" max="2817" width="5.81640625" style="24" customWidth="1"/>
    <col min="2818" max="2818" width="47.26953125" style="24" customWidth="1"/>
    <col min="2819" max="2819" width="14" style="24" customWidth="1"/>
    <col min="2820" max="2820" width="47.26953125" style="24" customWidth="1"/>
    <col min="2821" max="2821" width="14" style="24" customWidth="1"/>
    <col min="2822" max="2822" width="4.1796875" style="24" customWidth="1"/>
    <col min="2823" max="3072" width="9.1796875" style="24"/>
    <col min="3073" max="3073" width="5.81640625" style="24" customWidth="1"/>
    <col min="3074" max="3074" width="47.26953125" style="24" customWidth="1"/>
    <col min="3075" max="3075" width="14" style="24" customWidth="1"/>
    <col min="3076" max="3076" width="47.26953125" style="24" customWidth="1"/>
    <col min="3077" max="3077" width="14" style="24" customWidth="1"/>
    <col min="3078" max="3078" width="4.1796875" style="24" customWidth="1"/>
    <col min="3079" max="3328" width="9.1796875" style="24"/>
    <col min="3329" max="3329" width="5.81640625" style="24" customWidth="1"/>
    <col min="3330" max="3330" width="47.26953125" style="24" customWidth="1"/>
    <col min="3331" max="3331" width="14" style="24" customWidth="1"/>
    <col min="3332" max="3332" width="47.26953125" style="24" customWidth="1"/>
    <col min="3333" max="3333" width="14" style="24" customWidth="1"/>
    <col min="3334" max="3334" width="4.1796875" style="24" customWidth="1"/>
    <col min="3335" max="3584" width="9.1796875" style="24"/>
    <col min="3585" max="3585" width="5.81640625" style="24" customWidth="1"/>
    <col min="3586" max="3586" width="47.26953125" style="24" customWidth="1"/>
    <col min="3587" max="3587" width="14" style="24" customWidth="1"/>
    <col min="3588" max="3588" width="47.26953125" style="24" customWidth="1"/>
    <col min="3589" max="3589" width="14" style="24" customWidth="1"/>
    <col min="3590" max="3590" width="4.1796875" style="24" customWidth="1"/>
    <col min="3591" max="3840" width="9.1796875" style="24"/>
    <col min="3841" max="3841" width="5.81640625" style="24" customWidth="1"/>
    <col min="3842" max="3842" width="47.26953125" style="24" customWidth="1"/>
    <col min="3843" max="3843" width="14" style="24" customWidth="1"/>
    <col min="3844" max="3844" width="47.26953125" style="24" customWidth="1"/>
    <col min="3845" max="3845" width="14" style="24" customWidth="1"/>
    <col min="3846" max="3846" width="4.1796875" style="24" customWidth="1"/>
    <col min="3847" max="4096" width="9.1796875" style="24"/>
    <col min="4097" max="4097" width="5.81640625" style="24" customWidth="1"/>
    <col min="4098" max="4098" width="47.26953125" style="24" customWidth="1"/>
    <col min="4099" max="4099" width="14" style="24" customWidth="1"/>
    <col min="4100" max="4100" width="47.26953125" style="24" customWidth="1"/>
    <col min="4101" max="4101" width="14" style="24" customWidth="1"/>
    <col min="4102" max="4102" width="4.1796875" style="24" customWidth="1"/>
    <col min="4103" max="4352" width="9.1796875" style="24"/>
    <col min="4353" max="4353" width="5.81640625" style="24" customWidth="1"/>
    <col min="4354" max="4354" width="47.26953125" style="24" customWidth="1"/>
    <col min="4355" max="4355" width="14" style="24" customWidth="1"/>
    <col min="4356" max="4356" width="47.26953125" style="24" customWidth="1"/>
    <col min="4357" max="4357" width="14" style="24" customWidth="1"/>
    <col min="4358" max="4358" width="4.1796875" style="24" customWidth="1"/>
    <col min="4359" max="4608" width="9.1796875" style="24"/>
    <col min="4609" max="4609" width="5.81640625" style="24" customWidth="1"/>
    <col min="4610" max="4610" width="47.26953125" style="24" customWidth="1"/>
    <col min="4611" max="4611" width="14" style="24" customWidth="1"/>
    <col min="4612" max="4612" width="47.26953125" style="24" customWidth="1"/>
    <col min="4613" max="4613" width="14" style="24" customWidth="1"/>
    <col min="4614" max="4614" width="4.1796875" style="24" customWidth="1"/>
    <col min="4615" max="4864" width="9.1796875" style="24"/>
    <col min="4865" max="4865" width="5.81640625" style="24" customWidth="1"/>
    <col min="4866" max="4866" width="47.26953125" style="24" customWidth="1"/>
    <col min="4867" max="4867" width="14" style="24" customWidth="1"/>
    <col min="4868" max="4868" width="47.26953125" style="24" customWidth="1"/>
    <col min="4869" max="4869" width="14" style="24" customWidth="1"/>
    <col min="4870" max="4870" width="4.1796875" style="24" customWidth="1"/>
    <col min="4871" max="5120" width="9.1796875" style="24"/>
    <col min="5121" max="5121" width="5.81640625" style="24" customWidth="1"/>
    <col min="5122" max="5122" width="47.26953125" style="24" customWidth="1"/>
    <col min="5123" max="5123" width="14" style="24" customWidth="1"/>
    <col min="5124" max="5124" width="47.26953125" style="24" customWidth="1"/>
    <col min="5125" max="5125" width="14" style="24" customWidth="1"/>
    <col min="5126" max="5126" width="4.1796875" style="24" customWidth="1"/>
    <col min="5127" max="5376" width="9.1796875" style="24"/>
    <col min="5377" max="5377" width="5.81640625" style="24" customWidth="1"/>
    <col min="5378" max="5378" width="47.26953125" style="24" customWidth="1"/>
    <col min="5379" max="5379" width="14" style="24" customWidth="1"/>
    <col min="5380" max="5380" width="47.26953125" style="24" customWidth="1"/>
    <col min="5381" max="5381" width="14" style="24" customWidth="1"/>
    <col min="5382" max="5382" width="4.1796875" style="24" customWidth="1"/>
    <col min="5383" max="5632" width="9.1796875" style="24"/>
    <col min="5633" max="5633" width="5.81640625" style="24" customWidth="1"/>
    <col min="5634" max="5634" width="47.26953125" style="24" customWidth="1"/>
    <col min="5635" max="5635" width="14" style="24" customWidth="1"/>
    <col min="5636" max="5636" width="47.26953125" style="24" customWidth="1"/>
    <col min="5637" max="5637" width="14" style="24" customWidth="1"/>
    <col min="5638" max="5638" width="4.1796875" style="24" customWidth="1"/>
    <col min="5639" max="5888" width="9.1796875" style="24"/>
    <col min="5889" max="5889" width="5.81640625" style="24" customWidth="1"/>
    <col min="5890" max="5890" width="47.26953125" style="24" customWidth="1"/>
    <col min="5891" max="5891" width="14" style="24" customWidth="1"/>
    <col min="5892" max="5892" width="47.26953125" style="24" customWidth="1"/>
    <col min="5893" max="5893" width="14" style="24" customWidth="1"/>
    <col min="5894" max="5894" width="4.1796875" style="24" customWidth="1"/>
    <col min="5895" max="6144" width="9.1796875" style="24"/>
    <col min="6145" max="6145" width="5.81640625" style="24" customWidth="1"/>
    <col min="6146" max="6146" width="47.26953125" style="24" customWidth="1"/>
    <col min="6147" max="6147" width="14" style="24" customWidth="1"/>
    <col min="6148" max="6148" width="47.26953125" style="24" customWidth="1"/>
    <col min="6149" max="6149" width="14" style="24" customWidth="1"/>
    <col min="6150" max="6150" width="4.1796875" style="24" customWidth="1"/>
    <col min="6151" max="6400" width="9.1796875" style="24"/>
    <col min="6401" max="6401" width="5.81640625" style="24" customWidth="1"/>
    <col min="6402" max="6402" width="47.26953125" style="24" customWidth="1"/>
    <col min="6403" max="6403" width="14" style="24" customWidth="1"/>
    <col min="6404" max="6404" width="47.26953125" style="24" customWidth="1"/>
    <col min="6405" max="6405" width="14" style="24" customWidth="1"/>
    <col min="6406" max="6406" width="4.1796875" style="24" customWidth="1"/>
    <col min="6407" max="6656" width="9.1796875" style="24"/>
    <col min="6657" max="6657" width="5.81640625" style="24" customWidth="1"/>
    <col min="6658" max="6658" width="47.26953125" style="24" customWidth="1"/>
    <col min="6659" max="6659" width="14" style="24" customWidth="1"/>
    <col min="6660" max="6660" width="47.26953125" style="24" customWidth="1"/>
    <col min="6661" max="6661" width="14" style="24" customWidth="1"/>
    <col min="6662" max="6662" width="4.1796875" style="24" customWidth="1"/>
    <col min="6663" max="6912" width="9.1796875" style="24"/>
    <col min="6913" max="6913" width="5.81640625" style="24" customWidth="1"/>
    <col min="6914" max="6914" width="47.26953125" style="24" customWidth="1"/>
    <col min="6915" max="6915" width="14" style="24" customWidth="1"/>
    <col min="6916" max="6916" width="47.26953125" style="24" customWidth="1"/>
    <col min="6917" max="6917" width="14" style="24" customWidth="1"/>
    <col min="6918" max="6918" width="4.1796875" style="24" customWidth="1"/>
    <col min="6919" max="7168" width="9.1796875" style="24"/>
    <col min="7169" max="7169" width="5.81640625" style="24" customWidth="1"/>
    <col min="7170" max="7170" width="47.26953125" style="24" customWidth="1"/>
    <col min="7171" max="7171" width="14" style="24" customWidth="1"/>
    <col min="7172" max="7172" width="47.26953125" style="24" customWidth="1"/>
    <col min="7173" max="7173" width="14" style="24" customWidth="1"/>
    <col min="7174" max="7174" width="4.1796875" style="24" customWidth="1"/>
    <col min="7175" max="7424" width="9.1796875" style="24"/>
    <col min="7425" max="7425" width="5.81640625" style="24" customWidth="1"/>
    <col min="7426" max="7426" width="47.26953125" style="24" customWidth="1"/>
    <col min="7427" max="7427" width="14" style="24" customWidth="1"/>
    <col min="7428" max="7428" width="47.26953125" style="24" customWidth="1"/>
    <col min="7429" max="7429" width="14" style="24" customWidth="1"/>
    <col min="7430" max="7430" width="4.1796875" style="24" customWidth="1"/>
    <col min="7431" max="7680" width="9.1796875" style="24"/>
    <col min="7681" max="7681" width="5.81640625" style="24" customWidth="1"/>
    <col min="7682" max="7682" width="47.26953125" style="24" customWidth="1"/>
    <col min="7683" max="7683" width="14" style="24" customWidth="1"/>
    <col min="7684" max="7684" width="47.26953125" style="24" customWidth="1"/>
    <col min="7685" max="7685" width="14" style="24" customWidth="1"/>
    <col min="7686" max="7686" width="4.1796875" style="24" customWidth="1"/>
    <col min="7687" max="7936" width="9.1796875" style="24"/>
    <col min="7937" max="7937" width="5.81640625" style="24" customWidth="1"/>
    <col min="7938" max="7938" width="47.26953125" style="24" customWidth="1"/>
    <col min="7939" max="7939" width="14" style="24" customWidth="1"/>
    <col min="7940" max="7940" width="47.26953125" style="24" customWidth="1"/>
    <col min="7941" max="7941" width="14" style="24" customWidth="1"/>
    <col min="7942" max="7942" width="4.1796875" style="24" customWidth="1"/>
    <col min="7943" max="8192" width="9.1796875" style="24"/>
    <col min="8193" max="8193" width="5.81640625" style="24" customWidth="1"/>
    <col min="8194" max="8194" width="47.26953125" style="24" customWidth="1"/>
    <col min="8195" max="8195" width="14" style="24" customWidth="1"/>
    <col min="8196" max="8196" width="47.26953125" style="24" customWidth="1"/>
    <col min="8197" max="8197" width="14" style="24" customWidth="1"/>
    <col min="8198" max="8198" width="4.1796875" style="24" customWidth="1"/>
    <col min="8199" max="8448" width="9.1796875" style="24"/>
    <col min="8449" max="8449" width="5.81640625" style="24" customWidth="1"/>
    <col min="8450" max="8450" width="47.26953125" style="24" customWidth="1"/>
    <col min="8451" max="8451" width="14" style="24" customWidth="1"/>
    <col min="8452" max="8452" width="47.26953125" style="24" customWidth="1"/>
    <col min="8453" max="8453" width="14" style="24" customWidth="1"/>
    <col min="8454" max="8454" width="4.1796875" style="24" customWidth="1"/>
    <col min="8455" max="8704" width="9.1796875" style="24"/>
    <col min="8705" max="8705" width="5.81640625" style="24" customWidth="1"/>
    <col min="8706" max="8706" width="47.26953125" style="24" customWidth="1"/>
    <col min="8707" max="8707" width="14" style="24" customWidth="1"/>
    <col min="8708" max="8708" width="47.26953125" style="24" customWidth="1"/>
    <col min="8709" max="8709" width="14" style="24" customWidth="1"/>
    <col min="8710" max="8710" width="4.1796875" style="24" customWidth="1"/>
    <col min="8711" max="8960" width="9.1796875" style="24"/>
    <col min="8961" max="8961" width="5.81640625" style="24" customWidth="1"/>
    <col min="8962" max="8962" width="47.26953125" style="24" customWidth="1"/>
    <col min="8963" max="8963" width="14" style="24" customWidth="1"/>
    <col min="8964" max="8964" width="47.26953125" style="24" customWidth="1"/>
    <col min="8965" max="8965" width="14" style="24" customWidth="1"/>
    <col min="8966" max="8966" width="4.1796875" style="24" customWidth="1"/>
    <col min="8967" max="9216" width="9.1796875" style="24"/>
    <col min="9217" max="9217" width="5.81640625" style="24" customWidth="1"/>
    <col min="9218" max="9218" width="47.26953125" style="24" customWidth="1"/>
    <col min="9219" max="9219" width="14" style="24" customWidth="1"/>
    <col min="9220" max="9220" width="47.26953125" style="24" customWidth="1"/>
    <col min="9221" max="9221" width="14" style="24" customWidth="1"/>
    <col min="9222" max="9222" width="4.1796875" style="24" customWidth="1"/>
    <col min="9223" max="9472" width="9.1796875" style="24"/>
    <col min="9473" max="9473" width="5.81640625" style="24" customWidth="1"/>
    <col min="9474" max="9474" width="47.26953125" style="24" customWidth="1"/>
    <col min="9475" max="9475" width="14" style="24" customWidth="1"/>
    <col min="9476" max="9476" width="47.26953125" style="24" customWidth="1"/>
    <col min="9477" max="9477" width="14" style="24" customWidth="1"/>
    <col min="9478" max="9478" width="4.1796875" style="24" customWidth="1"/>
    <col min="9479" max="9728" width="9.1796875" style="24"/>
    <col min="9729" max="9729" width="5.81640625" style="24" customWidth="1"/>
    <col min="9730" max="9730" width="47.26953125" style="24" customWidth="1"/>
    <col min="9731" max="9731" width="14" style="24" customWidth="1"/>
    <col min="9732" max="9732" width="47.26953125" style="24" customWidth="1"/>
    <col min="9733" max="9733" width="14" style="24" customWidth="1"/>
    <col min="9734" max="9734" width="4.1796875" style="24" customWidth="1"/>
    <col min="9735" max="9984" width="9.1796875" style="24"/>
    <col min="9985" max="9985" width="5.81640625" style="24" customWidth="1"/>
    <col min="9986" max="9986" width="47.26953125" style="24" customWidth="1"/>
    <col min="9987" max="9987" width="14" style="24" customWidth="1"/>
    <col min="9988" max="9988" width="47.26953125" style="24" customWidth="1"/>
    <col min="9989" max="9989" width="14" style="24" customWidth="1"/>
    <col min="9990" max="9990" width="4.1796875" style="24" customWidth="1"/>
    <col min="9991" max="10240" width="9.1796875" style="24"/>
    <col min="10241" max="10241" width="5.81640625" style="24" customWidth="1"/>
    <col min="10242" max="10242" width="47.26953125" style="24" customWidth="1"/>
    <col min="10243" max="10243" width="14" style="24" customWidth="1"/>
    <col min="10244" max="10244" width="47.26953125" style="24" customWidth="1"/>
    <col min="10245" max="10245" width="14" style="24" customWidth="1"/>
    <col min="10246" max="10246" width="4.1796875" style="24" customWidth="1"/>
    <col min="10247" max="10496" width="9.1796875" style="24"/>
    <col min="10497" max="10497" width="5.81640625" style="24" customWidth="1"/>
    <col min="10498" max="10498" width="47.26953125" style="24" customWidth="1"/>
    <col min="10499" max="10499" width="14" style="24" customWidth="1"/>
    <col min="10500" max="10500" width="47.26953125" style="24" customWidth="1"/>
    <col min="10501" max="10501" width="14" style="24" customWidth="1"/>
    <col min="10502" max="10502" width="4.1796875" style="24" customWidth="1"/>
    <col min="10503" max="10752" width="9.1796875" style="24"/>
    <col min="10753" max="10753" width="5.81640625" style="24" customWidth="1"/>
    <col min="10754" max="10754" width="47.26953125" style="24" customWidth="1"/>
    <col min="10755" max="10755" width="14" style="24" customWidth="1"/>
    <col min="10756" max="10756" width="47.26953125" style="24" customWidth="1"/>
    <col min="10757" max="10757" width="14" style="24" customWidth="1"/>
    <col min="10758" max="10758" width="4.1796875" style="24" customWidth="1"/>
    <col min="10759" max="11008" width="9.1796875" style="24"/>
    <col min="11009" max="11009" width="5.81640625" style="24" customWidth="1"/>
    <col min="11010" max="11010" width="47.26953125" style="24" customWidth="1"/>
    <col min="11011" max="11011" width="14" style="24" customWidth="1"/>
    <col min="11012" max="11012" width="47.26953125" style="24" customWidth="1"/>
    <col min="11013" max="11013" width="14" style="24" customWidth="1"/>
    <col min="11014" max="11014" width="4.1796875" style="24" customWidth="1"/>
    <col min="11015" max="11264" width="9.1796875" style="24"/>
    <col min="11265" max="11265" width="5.81640625" style="24" customWidth="1"/>
    <col min="11266" max="11266" width="47.26953125" style="24" customWidth="1"/>
    <col min="11267" max="11267" width="14" style="24" customWidth="1"/>
    <col min="11268" max="11268" width="47.26953125" style="24" customWidth="1"/>
    <col min="11269" max="11269" width="14" style="24" customWidth="1"/>
    <col min="11270" max="11270" width="4.1796875" style="24" customWidth="1"/>
    <col min="11271" max="11520" width="9.1796875" style="24"/>
    <col min="11521" max="11521" width="5.81640625" style="24" customWidth="1"/>
    <col min="11522" max="11522" width="47.26953125" style="24" customWidth="1"/>
    <col min="11523" max="11523" width="14" style="24" customWidth="1"/>
    <col min="11524" max="11524" width="47.26953125" style="24" customWidth="1"/>
    <col min="11525" max="11525" width="14" style="24" customWidth="1"/>
    <col min="11526" max="11526" width="4.1796875" style="24" customWidth="1"/>
    <col min="11527" max="11776" width="9.1796875" style="24"/>
    <col min="11777" max="11777" width="5.81640625" style="24" customWidth="1"/>
    <col min="11778" max="11778" width="47.26953125" style="24" customWidth="1"/>
    <col min="11779" max="11779" width="14" style="24" customWidth="1"/>
    <col min="11780" max="11780" width="47.26953125" style="24" customWidth="1"/>
    <col min="11781" max="11781" width="14" style="24" customWidth="1"/>
    <col min="11782" max="11782" width="4.1796875" style="24" customWidth="1"/>
    <col min="11783" max="12032" width="9.1796875" style="24"/>
    <col min="12033" max="12033" width="5.81640625" style="24" customWidth="1"/>
    <col min="12034" max="12034" width="47.26953125" style="24" customWidth="1"/>
    <col min="12035" max="12035" width="14" style="24" customWidth="1"/>
    <col min="12036" max="12036" width="47.26953125" style="24" customWidth="1"/>
    <col min="12037" max="12037" width="14" style="24" customWidth="1"/>
    <col min="12038" max="12038" width="4.1796875" style="24" customWidth="1"/>
    <col min="12039" max="12288" width="9.1796875" style="24"/>
    <col min="12289" max="12289" width="5.81640625" style="24" customWidth="1"/>
    <col min="12290" max="12290" width="47.26953125" style="24" customWidth="1"/>
    <col min="12291" max="12291" width="14" style="24" customWidth="1"/>
    <col min="12292" max="12292" width="47.26953125" style="24" customWidth="1"/>
    <col min="12293" max="12293" width="14" style="24" customWidth="1"/>
    <col min="12294" max="12294" width="4.1796875" style="24" customWidth="1"/>
    <col min="12295" max="12544" width="9.1796875" style="24"/>
    <col min="12545" max="12545" width="5.81640625" style="24" customWidth="1"/>
    <col min="12546" max="12546" width="47.26953125" style="24" customWidth="1"/>
    <col min="12547" max="12547" width="14" style="24" customWidth="1"/>
    <col min="12548" max="12548" width="47.26953125" style="24" customWidth="1"/>
    <col min="12549" max="12549" width="14" style="24" customWidth="1"/>
    <col min="12550" max="12550" width="4.1796875" style="24" customWidth="1"/>
    <col min="12551" max="12800" width="9.1796875" style="24"/>
    <col min="12801" max="12801" width="5.81640625" style="24" customWidth="1"/>
    <col min="12802" max="12802" width="47.26953125" style="24" customWidth="1"/>
    <col min="12803" max="12803" width="14" style="24" customWidth="1"/>
    <col min="12804" max="12804" width="47.26953125" style="24" customWidth="1"/>
    <col min="12805" max="12805" width="14" style="24" customWidth="1"/>
    <col min="12806" max="12806" width="4.1796875" style="24" customWidth="1"/>
    <col min="12807" max="13056" width="9.1796875" style="24"/>
    <col min="13057" max="13057" width="5.81640625" style="24" customWidth="1"/>
    <col min="13058" max="13058" width="47.26953125" style="24" customWidth="1"/>
    <col min="13059" max="13059" width="14" style="24" customWidth="1"/>
    <col min="13060" max="13060" width="47.26953125" style="24" customWidth="1"/>
    <col min="13061" max="13061" width="14" style="24" customWidth="1"/>
    <col min="13062" max="13062" width="4.1796875" style="24" customWidth="1"/>
    <col min="13063" max="13312" width="9.1796875" style="24"/>
    <col min="13313" max="13313" width="5.81640625" style="24" customWidth="1"/>
    <col min="13314" max="13314" width="47.26953125" style="24" customWidth="1"/>
    <col min="13315" max="13315" width="14" style="24" customWidth="1"/>
    <col min="13316" max="13316" width="47.26953125" style="24" customWidth="1"/>
    <col min="13317" max="13317" width="14" style="24" customWidth="1"/>
    <col min="13318" max="13318" width="4.1796875" style="24" customWidth="1"/>
    <col min="13319" max="13568" width="9.1796875" style="24"/>
    <col min="13569" max="13569" width="5.81640625" style="24" customWidth="1"/>
    <col min="13570" max="13570" width="47.26953125" style="24" customWidth="1"/>
    <col min="13571" max="13571" width="14" style="24" customWidth="1"/>
    <col min="13572" max="13572" width="47.26953125" style="24" customWidth="1"/>
    <col min="13573" max="13573" width="14" style="24" customWidth="1"/>
    <col min="13574" max="13574" width="4.1796875" style="24" customWidth="1"/>
    <col min="13575" max="13824" width="9.1796875" style="24"/>
    <col min="13825" max="13825" width="5.81640625" style="24" customWidth="1"/>
    <col min="13826" max="13826" width="47.26953125" style="24" customWidth="1"/>
    <col min="13827" max="13827" width="14" style="24" customWidth="1"/>
    <col min="13828" max="13828" width="47.26953125" style="24" customWidth="1"/>
    <col min="13829" max="13829" width="14" style="24" customWidth="1"/>
    <col min="13830" max="13830" width="4.1796875" style="24" customWidth="1"/>
    <col min="13831" max="14080" width="9.1796875" style="24"/>
    <col min="14081" max="14081" width="5.81640625" style="24" customWidth="1"/>
    <col min="14082" max="14082" width="47.26953125" style="24" customWidth="1"/>
    <col min="14083" max="14083" width="14" style="24" customWidth="1"/>
    <col min="14084" max="14084" width="47.26953125" style="24" customWidth="1"/>
    <col min="14085" max="14085" width="14" style="24" customWidth="1"/>
    <col min="14086" max="14086" width="4.1796875" style="24" customWidth="1"/>
    <col min="14087" max="14336" width="9.1796875" style="24"/>
    <col min="14337" max="14337" width="5.81640625" style="24" customWidth="1"/>
    <col min="14338" max="14338" width="47.26953125" style="24" customWidth="1"/>
    <col min="14339" max="14339" width="14" style="24" customWidth="1"/>
    <col min="14340" max="14340" width="47.26953125" style="24" customWidth="1"/>
    <col min="14341" max="14341" width="14" style="24" customWidth="1"/>
    <col min="14342" max="14342" width="4.1796875" style="24" customWidth="1"/>
    <col min="14343" max="14592" width="9.1796875" style="24"/>
    <col min="14593" max="14593" width="5.81640625" style="24" customWidth="1"/>
    <col min="14594" max="14594" width="47.26953125" style="24" customWidth="1"/>
    <col min="14595" max="14595" width="14" style="24" customWidth="1"/>
    <col min="14596" max="14596" width="47.26953125" style="24" customWidth="1"/>
    <col min="14597" max="14597" width="14" style="24" customWidth="1"/>
    <col min="14598" max="14598" width="4.1796875" style="24" customWidth="1"/>
    <col min="14599" max="14848" width="9.1796875" style="24"/>
    <col min="14849" max="14849" width="5.81640625" style="24" customWidth="1"/>
    <col min="14850" max="14850" width="47.26953125" style="24" customWidth="1"/>
    <col min="14851" max="14851" width="14" style="24" customWidth="1"/>
    <col min="14852" max="14852" width="47.26953125" style="24" customWidth="1"/>
    <col min="14853" max="14853" width="14" style="24" customWidth="1"/>
    <col min="14854" max="14854" width="4.1796875" style="24" customWidth="1"/>
    <col min="14855" max="15104" width="9.1796875" style="24"/>
    <col min="15105" max="15105" width="5.81640625" style="24" customWidth="1"/>
    <col min="15106" max="15106" width="47.26953125" style="24" customWidth="1"/>
    <col min="15107" max="15107" width="14" style="24" customWidth="1"/>
    <col min="15108" max="15108" width="47.26953125" style="24" customWidth="1"/>
    <col min="15109" max="15109" width="14" style="24" customWidth="1"/>
    <col min="15110" max="15110" width="4.1796875" style="24" customWidth="1"/>
    <col min="15111" max="15360" width="9.1796875" style="24"/>
    <col min="15361" max="15361" width="5.81640625" style="24" customWidth="1"/>
    <col min="15362" max="15362" width="47.26953125" style="24" customWidth="1"/>
    <col min="15363" max="15363" width="14" style="24" customWidth="1"/>
    <col min="15364" max="15364" width="47.26953125" style="24" customWidth="1"/>
    <col min="15365" max="15365" width="14" style="24" customWidth="1"/>
    <col min="15366" max="15366" width="4.1796875" style="24" customWidth="1"/>
    <col min="15367" max="15616" width="9.1796875" style="24"/>
    <col min="15617" max="15617" width="5.81640625" style="24" customWidth="1"/>
    <col min="15618" max="15618" width="47.26953125" style="24" customWidth="1"/>
    <col min="15619" max="15619" width="14" style="24" customWidth="1"/>
    <col min="15620" max="15620" width="47.26953125" style="24" customWidth="1"/>
    <col min="15621" max="15621" width="14" style="24" customWidth="1"/>
    <col min="15622" max="15622" width="4.1796875" style="24" customWidth="1"/>
    <col min="15623" max="15872" width="9.1796875" style="24"/>
    <col min="15873" max="15873" width="5.81640625" style="24" customWidth="1"/>
    <col min="15874" max="15874" width="47.26953125" style="24" customWidth="1"/>
    <col min="15875" max="15875" width="14" style="24" customWidth="1"/>
    <col min="15876" max="15876" width="47.26953125" style="24" customWidth="1"/>
    <col min="15877" max="15877" width="14" style="24" customWidth="1"/>
    <col min="15878" max="15878" width="4.1796875" style="24" customWidth="1"/>
    <col min="15879" max="16128" width="9.1796875" style="24"/>
    <col min="16129" max="16129" width="5.81640625" style="24" customWidth="1"/>
    <col min="16130" max="16130" width="47.26953125" style="24" customWidth="1"/>
    <col min="16131" max="16131" width="14" style="24" customWidth="1"/>
    <col min="16132" max="16132" width="47.26953125" style="24" customWidth="1"/>
    <col min="16133" max="16133" width="14" style="24" customWidth="1"/>
    <col min="16134" max="16134" width="4.1796875" style="24" customWidth="1"/>
    <col min="16135" max="16384" width="9.1796875" style="24"/>
  </cols>
  <sheetData>
    <row r="1" spans="1:6" ht="28.5" customHeight="1" x14ac:dyDescent="0.35">
      <c r="D1" s="758" t="s">
        <v>931</v>
      </c>
      <c r="E1" s="758"/>
    </row>
    <row r="2" spans="1:6" ht="39.75" customHeight="1" x14ac:dyDescent="0.35">
      <c r="B2" s="25" t="s">
        <v>772</v>
      </c>
      <c r="C2" s="26"/>
      <c r="D2" s="26"/>
      <c r="E2" s="26"/>
      <c r="F2" s="756" t="s">
        <v>769</v>
      </c>
    </row>
    <row r="3" spans="1:6" x14ac:dyDescent="0.35">
      <c r="D3" s="406"/>
      <c r="E3" s="407" t="s">
        <v>652</v>
      </c>
      <c r="F3" s="756"/>
    </row>
    <row r="4" spans="1:6" ht="18" customHeight="1" x14ac:dyDescent="0.35">
      <c r="A4" s="755" t="s">
        <v>2</v>
      </c>
      <c r="B4" s="408" t="s">
        <v>245</v>
      </c>
      <c r="C4" s="408"/>
      <c r="D4" s="408" t="s">
        <v>246</v>
      </c>
      <c r="E4" s="408"/>
      <c r="F4" s="756"/>
    </row>
    <row r="5" spans="1:6" s="29" customFormat="1" ht="35.25" customHeight="1" x14ac:dyDescent="0.35">
      <c r="A5" s="755"/>
      <c r="B5" s="341" t="s">
        <v>247</v>
      </c>
      <c r="C5" s="341" t="s">
        <v>849</v>
      </c>
      <c r="D5" s="341" t="s">
        <v>247</v>
      </c>
      <c r="E5" s="341" t="s">
        <v>849</v>
      </c>
      <c r="F5" s="756"/>
    </row>
    <row r="6" spans="1:6" s="30" customFormat="1" ht="12" customHeight="1" x14ac:dyDescent="0.35">
      <c r="A6" s="409">
        <v>1</v>
      </c>
      <c r="B6" s="409">
        <v>2</v>
      </c>
      <c r="C6" s="409" t="s">
        <v>32</v>
      </c>
      <c r="D6" s="409" t="s">
        <v>215</v>
      </c>
      <c r="E6" s="409" t="s">
        <v>60</v>
      </c>
      <c r="F6" s="756"/>
    </row>
    <row r="7" spans="1:6" ht="13" customHeight="1" x14ac:dyDescent="0.35">
      <c r="A7" s="410" t="s">
        <v>4</v>
      </c>
      <c r="B7" s="411" t="s">
        <v>248</v>
      </c>
      <c r="C7" s="31">
        <f>+'Önkormányzat összevont 1'!F7</f>
        <v>825840051</v>
      </c>
      <c r="D7" s="411" t="s">
        <v>249</v>
      </c>
      <c r="E7" s="31">
        <f>+'Önkormányzat összevont 1'!F96</f>
        <v>736352779</v>
      </c>
      <c r="F7" s="756"/>
    </row>
    <row r="8" spans="1:6" ht="13" customHeight="1" x14ac:dyDescent="0.35">
      <c r="A8" s="410" t="s">
        <v>18</v>
      </c>
      <c r="B8" s="411" t="s">
        <v>250</v>
      </c>
      <c r="C8" s="31">
        <f>+'Önkormányzat összevont 1'!F14</f>
        <v>220230893</v>
      </c>
      <c r="D8" s="411" t="s">
        <v>169</v>
      </c>
      <c r="E8" s="31">
        <f>+'Önkormányzat összevont 1'!F97</f>
        <v>115927494</v>
      </c>
      <c r="F8" s="756"/>
    </row>
    <row r="9" spans="1:6" ht="13" customHeight="1" x14ac:dyDescent="0.35">
      <c r="A9" s="410" t="s">
        <v>32</v>
      </c>
      <c r="B9" s="411" t="s">
        <v>251</v>
      </c>
      <c r="C9" s="31"/>
      <c r="D9" s="411" t="s">
        <v>252</v>
      </c>
      <c r="E9" s="31">
        <f>+'Önkormányzat összevont 1'!F98</f>
        <v>743013626</v>
      </c>
      <c r="F9" s="756"/>
    </row>
    <row r="10" spans="1:6" ht="13" customHeight="1" x14ac:dyDescent="0.35">
      <c r="A10" s="410" t="s">
        <v>215</v>
      </c>
      <c r="B10" s="411" t="s">
        <v>253</v>
      </c>
      <c r="C10" s="31">
        <f>+'Önkormányzat összevont 1'!F28</f>
        <v>500000000</v>
      </c>
      <c r="D10" s="411" t="s">
        <v>171</v>
      </c>
      <c r="E10" s="31">
        <f>+'Önkormányzat összevont 1'!F99</f>
        <v>13400000</v>
      </c>
      <c r="F10" s="756"/>
    </row>
    <row r="11" spans="1:6" ht="13" customHeight="1" x14ac:dyDescent="0.35">
      <c r="A11" s="410" t="s">
        <v>60</v>
      </c>
      <c r="B11" s="411" t="s">
        <v>254</v>
      </c>
      <c r="C11" s="31"/>
      <c r="D11" s="411" t="s">
        <v>173</v>
      </c>
      <c r="E11" s="31">
        <f>+'Önkormányzat összevont 1'!F100</f>
        <v>803327557</v>
      </c>
      <c r="F11" s="756"/>
    </row>
    <row r="12" spans="1:6" ht="13" customHeight="1" x14ac:dyDescent="0.35">
      <c r="A12" s="410" t="s">
        <v>82</v>
      </c>
      <c r="B12" s="411" t="s">
        <v>382</v>
      </c>
      <c r="C12" s="31"/>
      <c r="D12" s="411" t="s">
        <v>255</v>
      </c>
      <c r="E12" s="31">
        <f>+'Önkormányzat összevont 1'!F124</f>
        <v>14576758</v>
      </c>
      <c r="F12" s="756"/>
    </row>
    <row r="13" spans="1:6" ht="13" customHeight="1" x14ac:dyDescent="0.35">
      <c r="A13" s="410" t="s">
        <v>226</v>
      </c>
      <c r="B13" s="411" t="s">
        <v>81</v>
      </c>
      <c r="C13" s="31">
        <f>+'Önkormányzat összevont 1'!F35+'Önkormányzat összevont 1'!F52</f>
        <v>205802973</v>
      </c>
      <c r="D13" s="412"/>
      <c r="E13" s="31"/>
      <c r="F13" s="756"/>
    </row>
    <row r="14" spans="1:6" ht="13" customHeight="1" x14ac:dyDescent="0.35">
      <c r="A14" s="410" t="s">
        <v>104</v>
      </c>
      <c r="B14" s="412"/>
      <c r="C14" s="31"/>
      <c r="D14" s="412"/>
      <c r="E14" s="31"/>
      <c r="F14" s="756"/>
    </row>
    <row r="15" spans="1:6" ht="13" customHeight="1" x14ac:dyDescent="0.35">
      <c r="A15" s="410" t="s">
        <v>114</v>
      </c>
      <c r="B15" s="413"/>
      <c r="C15" s="31"/>
      <c r="D15" s="412"/>
      <c r="E15" s="31"/>
      <c r="F15" s="756"/>
    </row>
    <row r="16" spans="1:6" ht="13" customHeight="1" x14ac:dyDescent="0.35">
      <c r="A16" s="410" t="s">
        <v>238</v>
      </c>
      <c r="B16" s="412"/>
      <c r="C16" s="31"/>
      <c r="D16" s="412"/>
      <c r="E16" s="31"/>
      <c r="F16" s="756"/>
    </row>
    <row r="17" spans="1:6" ht="13" customHeight="1" x14ac:dyDescent="0.35">
      <c r="A17" s="410" t="s">
        <v>256</v>
      </c>
      <c r="B17" s="412"/>
      <c r="C17" s="31"/>
      <c r="D17" s="412"/>
      <c r="E17" s="31"/>
      <c r="F17" s="756"/>
    </row>
    <row r="18" spans="1:6" ht="13" customHeight="1" x14ac:dyDescent="0.35">
      <c r="A18" s="410" t="s">
        <v>257</v>
      </c>
      <c r="B18" s="412"/>
      <c r="C18" s="31"/>
      <c r="D18" s="412"/>
      <c r="E18" s="31"/>
      <c r="F18" s="756"/>
    </row>
    <row r="19" spans="1:6" ht="16" customHeight="1" x14ac:dyDescent="0.35">
      <c r="A19" s="414" t="s">
        <v>258</v>
      </c>
      <c r="B19" s="415" t="s">
        <v>259</v>
      </c>
      <c r="C19" s="416">
        <f>+C7+C8+C10+C11+C13+C14+C15+C16+C17+C18</f>
        <v>1751873917</v>
      </c>
      <c r="D19" s="415" t="s">
        <v>260</v>
      </c>
      <c r="E19" s="416">
        <f>SUM(E7:E18)</f>
        <v>2426598214</v>
      </c>
      <c r="F19" s="756"/>
    </row>
    <row r="20" spans="1:6" ht="13" customHeight="1" x14ac:dyDescent="0.35">
      <c r="A20" s="417" t="s">
        <v>261</v>
      </c>
      <c r="B20" s="418" t="s">
        <v>262</v>
      </c>
      <c r="C20" s="34">
        <f>+C21+C22+C23+C24</f>
        <v>1595968268</v>
      </c>
      <c r="D20" s="418" t="s">
        <v>263</v>
      </c>
      <c r="E20" s="33"/>
      <c r="F20" s="756"/>
    </row>
    <row r="21" spans="1:6" ht="13" customHeight="1" x14ac:dyDescent="0.35">
      <c r="A21" s="417" t="s">
        <v>264</v>
      </c>
      <c r="B21" s="418" t="s">
        <v>265</v>
      </c>
      <c r="C21" s="33">
        <f>+'Önkormányzat összevont 1'!F72</f>
        <v>1562934665</v>
      </c>
      <c r="D21" s="418" t="s">
        <v>266</v>
      </c>
      <c r="E21" s="33"/>
      <c r="F21" s="756"/>
    </row>
    <row r="22" spans="1:6" ht="13" customHeight="1" x14ac:dyDescent="0.35">
      <c r="A22" s="417" t="s">
        <v>267</v>
      </c>
      <c r="B22" s="418" t="s">
        <v>268</v>
      </c>
      <c r="C22" s="33"/>
      <c r="D22" s="418" t="s">
        <v>269</v>
      </c>
      <c r="E22" s="33"/>
      <c r="F22" s="756"/>
    </row>
    <row r="23" spans="1:6" ht="13" customHeight="1" x14ac:dyDescent="0.35">
      <c r="A23" s="417" t="s">
        <v>270</v>
      </c>
      <c r="B23" s="418" t="s">
        <v>271</v>
      </c>
      <c r="C23" s="33"/>
      <c r="D23" s="418" t="s">
        <v>272</v>
      </c>
      <c r="E23" s="33"/>
      <c r="F23" s="756"/>
    </row>
    <row r="24" spans="1:6" ht="13" customHeight="1" x14ac:dyDescent="0.35">
      <c r="A24" s="417" t="s">
        <v>273</v>
      </c>
      <c r="B24" s="418" t="s">
        <v>274</v>
      </c>
      <c r="C24" s="33">
        <f>+'Önkormányzat összevont 1'!F77</f>
        <v>33033603</v>
      </c>
      <c r="D24" s="418" t="s">
        <v>275</v>
      </c>
      <c r="E24" s="33"/>
      <c r="F24" s="756"/>
    </row>
    <row r="25" spans="1:6" ht="13" customHeight="1" x14ac:dyDescent="0.35">
      <c r="A25" s="417" t="s">
        <v>276</v>
      </c>
      <c r="B25" s="418" t="s">
        <v>277</v>
      </c>
      <c r="C25" s="34">
        <f>+C26+C27</f>
        <v>0</v>
      </c>
      <c r="D25" s="418" t="s">
        <v>278</v>
      </c>
      <c r="E25" s="33"/>
      <c r="F25" s="756"/>
    </row>
    <row r="26" spans="1:6" ht="13" customHeight="1" x14ac:dyDescent="0.35">
      <c r="A26" s="417" t="s">
        <v>279</v>
      </c>
      <c r="B26" s="418" t="s">
        <v>280</v>
      </c>
      <c r="C26" s="33"/>
      <c r="D26" s="411" t="s">
        <v>768</v>
      </c>
      <c r="E26" s="33">
        <f>+'Önkormányzat összevont 1'!F140</f>
        <v>33033603</v>
      </c>
      <c r="F26" s="756"/>
    </row>
    <row r="27" spans="1:6" ht="13" customHeight="1" x14ac:dyDescent="0.35">
      <c r="A27" s="417" t="s">
        <v>282</v>
      </c>
      <c r="B27" s="418" t="s">
        <v>283</v>
      </c>
      <c r="C27" s="33"/>
      <c r="D27" s="412"/>
      <c r="E27" s="33"/>
      <c r="F27" s="756"/>
    </row>
    <row r="28" spans="1:6" x14ac:dyDescent="0.35">
      <c r="A28" s="414" t="s">
        <v>284</v>
      </c>
      <c r="B28" s="415" t="s">
        <v>285</v>
      </c>
      <c r="C28" s="416">
        <f>+C20+C25</f>
        <v>1595968268</v>
      </c>
      <c r="D28" s="415" t="s">
        <v>286</v>
      </c>
      <c r="E28" s="416">
        <f>SUM(E20:E27)</f>
        <v>33033603</v>
      </c>
      <c r="F28" s="756"/>
    </row>
    <row r="29" spans="1:6" x14ac:dyDescent="0.35">
      <c r="A29" s="414" t="s">
        <v>287</v>
      </c>
      <c r="B29" s="414" t="s">
        <v>288</v>
      </c>
      <c r="C29" s="419">
        <f>+C19+C28</f>
        <v>3347842185</v>
      </c>
      <c r="D29" s="414" t="s">
        <v>289</v>
      </c>
      <c r="E29" s="419">
        <f>+E19+E28</f>
        <v>2459631817</v>
      </c>
      <c r="F29" s="756"/>
    </row>
    <row r="30" spans="1:6" x14ac:dyDescent="0.35">
      <c r="A30" s="414" t="s">
        <v>290</v>
      </c>
      <c r="B30" s="414" t="s">
        <v>291</v>
      </c>
      <c r="C30" s="419">
        <f>IF(C19-E19&lt;0,E19-C19,"-")</f>
        <v>674724297</v>
      </c>
      <c r="D30" s="414" t="s">
        <v>292</v>
      </c>
      <c r="E30" s="419" t="str">
        <f>IF(C19-E19&gt;0,C19-E19,"-")</f>
        <v>-</v>
      </c>
      <c r="F30" s="756"/>
    </row>
    <row r="31" spans="1:6" x14ac:dyDescent="0.35">
      <c r="A31" s="414" t="s">
        <v>293</v>
      </c>
      <c r="B31" s="414" t="s">
        <v>294</v>
      </c>
      <c r="C31" s="419" t="str">
        <f>IF(C19+C20-E29&lt;0,E29-(C19+C20),"-")</f>
        <v>-</v>
      </c>
      <c r="D31" s="414" t="s">
        <v>295</v>
      </c>
      <c r="E31" s="419">
        <f>IF(C19+C20-E29&gt;0,C19+C20-E29,"-")</f>
        <v>888210368</v>
      </c>
      <c r="F31" s="756"/>
    </row>
    <row r="32" spans="1:6" ht="17.5" x14ac:dyDescent="0.35">
      <c r="B32" s="757"/>
      <c r="C32" s="757"/>
      <c r="D32" s="757"/>
    </row>
  </sheetData>
  <mergeCells count="4">
    <mergeCell ref="A4:A5"/>
    <mergeCell ref="F2:F31"/>
    <mergeCell ref="B32:D32"/>
    <mergeCell ref="D1:E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J34"/>
  <sheetViews>
    <sheetView view="pageBreakPreview" topLeftCell="A4" zoomScale="60" zoomScaleNormal="100" workbookViewId="0">
      <selection activeCell="D1" sqref="D1:E1"/>
    </sheetView>
  </sheetViews>
  <sheetFormatPr defaultRowHeight="14.5" x14ac:dyDescent="0.35"/>
  <cols>
    <col min="1" max="1" width="5.81640625" style="24" customWidth="1"/>
    <col min="2" max="2" width="47.26953125" style="27" customWidth="1"/>
    <col min="3" max="3" width="15.1796875" style="24" customWidth="1"/>
    <col min="4" max="4" width="47.26953125" style="24" customWidth="1"/>
    <col min="5" max="5" width="15" style="24" customWidth="1"/>
    <col min="6" max="6" width="4.1796875" style="24" hidden="1" customWidth="1"/>
    <col min="7" max="9" width="6.54296875" style="24" hidden="1" customWidth="1"/>
    <col min="10" max="10" width="9.81640625" style="24" bestFit="1" customWidth="1"/>
    <col min="11" max="256" width="9.1796875" style="24"/>
    <col min="257" max="257" width="5.81640625" style="24" customWidth="1"/>
    <col min="258" max="258" width="47.26953125" style="24" customWidth="1"/>
    <col min="259" max="259" width="14" style="24" customWidth="1"/>
    <col min="260" max="260" width="47.26953125" style="24" customWidth="1"/>
    <col min="261" max="261" width="14" style="24" customWidth="1"/>
    <col min="262" max="262" width="4.1796875" style="24" customWidth="1"/>
    <col min="263" max="512" width="9.1796875" style="24"/>
    <col min="513" max="513" width="5.81640625" style="24" customWidth="1"/>
    <col min="514" max="514" width="47.26953125" style="24" customWidth="1"/>
    <col min="515" max="515" width="14" style="24" customWidth="1"/>
    <col min="516" max="516" width="47.26953125" style="24" customWidth="1"/>
    <col min="517" max="517" width="14" style="24" customWidth="1"/>
    <col min="518" max="518" width="4.1796875" style="24" customWidth="1"/>
    <col min="519" max="768" width="9.1796875" style="24"/>
    <col min="769" max="769" width="5.81640625" style="24" customWidth="1"/>
    <col min="770" max="770" width="47.26953125" style="24" customWidth="1"/>
    <col min="771" max="771" width="14" style="24" customWidth="1"/>
    <col min="772" max="772" width="47.26953125" style="24" customWidth="1"/>
    <col min="773" max="773" width="14" style="24" customWidth="1"/>
    <col min="774" max="774" width="4.1796875" style="24" customWidth="1"/>
    <col min="775" max="1024" width="9.1796875" style="24"/>
    <col min="1025" max="1025" width="5.81640625" style="24" customWidth="1"/>
    <col min="1026" max="1026" width="47.26953125" style="24" customWidth="1"/>
    <col min="1027" max="1027" width="14" style="24" customWidth="1"/>
    <col min="1028" max="1028" width="47.26953125" style="24" customWidth="1"/>
    <col min="1029" max="1029" width="14" style="24" customWidth="1"/>
    <col min="1030" max="1030" width="4.1796875" style="24" customWidth="1"/>
    <col min="1031" max="1280" width="9.1796875" style="24"/>
    <col min="1281" max="1281" width="5.81640625" style="24" customWidth="1"/>
    <col min="1282" max="1282" width="47.26953125" style="24" customWidth="1"/>
    <col min="1283" max="1283" width="14" style="24" customWidth="1"/>
    <col min="1284" max="1284" width="47.26953125" style="24" customWidth="1"/>
    <col min="1285" max="1285" width="14" style="24" customWidth="1"/>
    <col min="1286" max="1286" width="4.1796875" style="24" customWidth="1"/>
    <col min="1287" max="1536" width="9.1796875" style="24"/>
    <col min="1537" max="1537" width="5.81640625" style="24" customWidth="1"/>
    <col min="1538" max="1538" width="47.26953125" style="24" customWidth="1"/>
    <col min="1539" max="1539" width="14" style="24" customWidth="1"/>
    <col min="1540" max="1540" width="47.26953125" style="24" customWidth="1"/>
    <col min="1541" max="1541" width="14" style="24" customWidth="1"/>
    <col min="1542" max="1542" width="4.1796875" style="24" customWidth="1"/>
    <col min="1543" max="1792" width="9.1796875" style="24"/>
    <col min="1793" max="1793" width="5.81640625" style="24" customWidth="1"/>
    <col min="1794" max="1794" width="47.26953125" style="24" customWidth="1"/>
    <col min="1795" max="1795" width="14" style="24" customWidth="1"/>
    <col min="1796" max="1796" width="47.26953125" style="24" customWidth="1"/>
    <col min="1797" max="1797" width="14" style="24" customWidth="1"/>
    <col min="1798" max="1798" width="4.1796875" style="24" customWidth="1"/>
    <col min="1799" max="2048" width="9.1796875" style="24"/>
    <col min="2049" max="2049" width="5.81640625" style="24" customWidth="1"/>
    <col min="2050" max="2050" width="47.26953125" style="24" customWidth="1"/>
    <col min="2051" max="2051" width="14" style="24" customWidth="1"/>
    <col min="2052" max="2052" width="47.26953125" style="24" customWidth="1"/>
    <col min="2053" max="2053" width="14" style="24" customWidth="1"/>
    <col min="2054" max="2054" width="4.1796875" style="24" customWidth="1"/>
    <col min="2055" max="2304" width="9.1796875" style="24"/>
    <col min="2305" max="2305" width="5.81640625" style="24" customWidth="1"/>
    <col min="2306" max="2306" width="47.26953125" style="24" customWidth="1"/>
    <col min="2307" max="2307" width="14" style="24" customWidth="1"/>
    <col min="2308" max="2308" width="47.26953125" style="24" customWidth="1"/>
    <col min="2309" max="2309" width="14" style="24" customWidth="1"/>
    <col min="2310" max="2310" width="4.1796875" style="24" customWidth="1"/>
    <col min="2311" max="2560" width="9.1796875" style="24"/>
    <col min="2561" max="2561" width="5.81640625" style="24" customWidth="1"/>
    <col min="2562" max="2562" width="47.26953125" style="24" customWidth="1"/>
    <col min="2563" max="2563" width="14" style="24" customWidth="1"/>
    <col min="2564" max="2564" width="47.26953125" style="24" customWidth="1"/>
    <col min="2565" max="2565" width="14" style="24" customWidth="1"/>
    <col min="2566" max="2566" width="4.1796875" style="24" customWidth="1"/>
    <col min="2567" max="2816" width="9.1796875" style="24"/>
    <col min="2817" max="2817" width="5.81640625" style="24" customWidth="1"/>
    <col min="2818" max="2818" width="47.26953125" style="24" customWidth="1"/>
    <col min="2819" max="2819" width="14" style="24" customWidth="1"/>
    <col min="2820" max="2820" width="47.26953125" style="24" customWidth="1"/>
    <col min="2821" max="2821" width="14" style="24" customWidth="1"/>
    <col min="2822" max="2822" width="4.1796875" style="24" customWidth="1"/>
    <col min="2823" max="3072" width="9.1796875" style="24"/>
    <col min="3073" max="3073" width="5.81640625" style="24" customWidth="1"/>
    <col min="3074" max="3074" width="47.26953125" style="24" customWidth="1"/>
    <col min="3075" max="3075" width="14" style="24" customWidth="1"/>
    <col min="3076" max="3076" width="47.26953125" style="24" customWidth="1"/>
    <col min="3077" max="3077" width="14" style="24" customWidth="1"/>
    <col min="3078" max="3078" width="4.1796875" style="24" customWidth="1"/>
    <col min="3079" max="3328" width="9.1796875" style="24"/>
    <col min="3329" max="3329" width="5.81640625" style="24" customWidth="1"/>
    <col min="3330" max="3330" width="47.26953125" style="24" customWidth="1"/>
    <col min="3331" max="3331" width="14" style="24" customWidth="1"/>
    <col min="3332" max="3332" width="47.26953125" style="24" customWidth="1"/>
    <col min="3333" max="3333" width="14" style="24" customWidth="1"/>
    <col min="3334" max="3334" width="4.1796875" style="24" customWidth="1"/>
    <col min="3335" max="3584" width="9.1796875" style="24"/>
    <col min="3585" max="3585" width="5.81640625" style="24" customWidth="1"/>
    <col min="3586" max="3586" width="47.26953125" style="24" customWidth="1"/>
    <col min="3587" max="3587" width="14" style="24" customWidth="1"/>
    <col min="3588" max="3588" width="47.26953125" style="24" customWidth="1"/>
    <col min="3589" max="3589" width="14" style="24" customWidth="1"/>
    <col min="3590" max="3590" width="4.1796875" style="24" customWidth="1"/>
    <col min="3591" max="3840" width="9.1796875" style="24"/>
    <col min="3841" max="3841" width="5.81640625" style="24" customWidth="1"/>
    <col min="3842" max="3842" width="47.26953125" style="24" customWidth="1"/>
    <col min="3843" max="3843" width="14" style="24" customWidth="1"/>
    <col min="3844" max="3844" width="47.26953125" style="24" customWidth="1"/>
    <col min="3845" max="3845" width="14" style="24" customWidth="1"/>
    <col min="3846" max="3846" width="4.1796875" style="24" customWidth="1"/>
    <col min="3847" max="4096" width="9.1796875" style="24"/>
    <col min="4097" max="4097" width="5.81640625" style="24" customWidth="1"/>
    <col min="4098" max="4098" width="47.26953125" style="24" customWidth="1"/>
    <col min="4099" max="4099" width="14" style="24" customWidth="1"/>
    <col min="4100" max="4100" width="47.26953125" style="24" customWidth="1"/>
    <col min="4101" max="4101" width="14" style="24" customWidth="1"/>
    <col min="4102" max="4102" width="4.1796875" style="24" customWidth="1"/>
    <col min="4103" max="4352" width="9.1796875" style="24"/>
    <col min="4353" max="4353" width="5.81640625" style="24" customWidth="1"/>
    <col min="4354" max="4354" width="47.26953125" style="24" customWidth="1"/>
    <col min="4355" max="4355" width="14" style="24" customWidth="1"/>
    <col min="4356" max="4356" width="47.26953125" style="24" customWidth="1"/>
    <col min="4357" max="4357" width="14" style="24" customWidth="1"/>
    <col min="4358" max="4358" width="4.1796875" style="24" customWidth="1"/>
    <col min="4359" max="4608" width="9.1796875" style="24"/>
    <col min="4609" max="4609" width="5.81640625" style="24" customWidth="1"/>
    <col min="4610" max="4610" width="47.26953125" style="24" customWidth="1"/>
    <col min="4611" max="4611" width="14" style="24" customWidth="1"/>
    <col min="4612" max="4612" width="47.26953125" style="24" customWidth="1"/>
    <col min="4613" max="4613" width="14" style="24" customWidth="1"/>
    <col min="4614" max="4614" width="4.1796875" style="24" customWidth="1"/>
    <col min="4615" max="4864" width="9.1796875" style="24"/>
    <col min="4865" max="4865" width="5.81640625" style="24" customWidth="1"/>
    <col min="4866" max="4866" width="47.26953125" style="24" customWidth="1"/>
    <col min="4867" max="4867" width="14" style="24" customWidth="1"/>
    <col min="4868" max="4868" width="47.26953125" style="24" customWidth="1"/>
    <col min="4869" max="4869" width="14" style="24" customWidth="1"/>
    <col min="4870" max="4870" width="4.1796875" style="24" customWidth="1"/>
    <col min="4871" max="5120" width="9.1796875" style="24"/>
    <col min="5121" max="5121" width="5.81640625" style="24" customWidth="1"/>
    <col min="5122" max="5122" width="47.26953125" style="24" customWidth="1"/>
    <col min="5123" max="5123" width="14" style="24" customWidth="1"/>
    <col min="5124" max="5124" width="47.26953125" style="24" customWidth="1"/>
    <col min="5125" max="5125" width="14" style="24" customWidth="1"/>
    <col min="5126" max="5126" width="4.1796875" style="24" customWidth="1"/>
    <col min="5127" max="5376" width="9.1796875" style="24"/>
    <col min="5377" max="5377" width="5.81640625" style="24" customWidth="1"/>
    <col min="5378" max="5378" width="47.26953125" style="24" customWidth="1"/>
    <col min="5379" max="5379" width="14" style="24" customWidth="1"/>
    <col min="5380" max="5380" width="47.26953125" style="24" customWidth="1"/>
    <col min="5381" max="5381" width="14" style="24" customWidth="1"/>
    <col min="5382" max="5382" width="4.1796875" style="24" customWidth="1"/>
    <col min="5383" max="5632" width="9.1796875" style="24"/>
    <col min="5633" max="5633" width="5.81640625" style="24" customWidth="1"/>
    <col min="5634" max="5634" width="47.26953125" style="24" customWidth="1"/>
    <col min="5635" max="5635" width="14" style="24" customWidth="1"/>
    <col min="5636" max="5636" width="47.26953125" style="24" customWidth="1"/>
    <col min="5637" max="5637" width="14" style="24" customWidth="1"/>
    <col min="5638" max="5638" width="4.1796875" style="24" customWidth="1"/>
    <col min="5639" max="5888" width="9.1796875" style="24"/>
    <col min="5889" max="5889" width="5.81640625" style="24" customWidth="1"/>
    <col min="5890" max="5890" width="47.26953125" style="24" customWidth="1"/>
    <col min="5891" max="5891" width="14" style="24" customWidth="1"/>
    <col min="5892" max="5892" width="47.26953125" style="24" customWidth="1"/>
    <col min="5893" max="5893" width="14" style="24" customWidth="1"/>
    <col min="5894" max="5894" width="4.1796875" style="24" customWidth="1"/>
    <col min="5895" max="6144" width="9.1796875" style="24"/>
    <col min="6145" max="6145" width="5.81640625" style="24" customWidth="1"/>
    <col min="6146" max="6146" width="47.26953125" style="24" customWidth="1"/>
    <col min="6147" max="6147" width="14" style="24" customWidth="1"/>
    <col min="6148" max="6148" width="47.26953125" style="24" customWidth="1"/>
    <col min="6149" max="6149" width="14" style="24" customWidth="1"/>
    <col min="6150" max="6150" width="4.1796875" style="24" customWidth="1"/>
    <col min="6151" max="6400" width="9.1796875" style="24"/>
    <col min="6401" max="6401" width="5.81640625" style="24" customWidth="1"/>
    <col min="6402" max="6402" width="47.26953125" style="24" customWidth="1"/>
    <col min="6403" max="6403" width="14" style="24" customWidth="1"/>
    <col min="6404" max="6404" width="47.26953125" style="24" customWidth="1"/>
    <col min="6405" max="6405" width="14" style="24" customWidth="1"/>
    <col min="6406" max="6406" width="4.1796875" style="24" customWidth="1"/>
    <col min="6407" max="6656" width="9.1796875" style="24"/>
    <col min="6657" max="6657" width="5.81640625" style="24" customWidth="1"/>
    <col min="6658" max="6658" width="47.26953125" style="24" customWidth="1"/>
    <col min="6659" max="6659" width="14" style="24" customWidth="1"/>
    <col min="6660" max="6660" width="47.26953125" style="24" customWidth="1"/>
    <col min="6661" max="6661" width="14" style="24" customWidth="1"/>
    <col min="6662" max="6662" width="4.1796875" style="24" customWidth="1"/>
    <col min="6663" max="6912" width="9.1796875" style="24"/>
    <col min="6913" max="6913" width="5.81640625" style="24" customWidth="1"/>
    <col min="6914" max="6914" width="47.26953125" style="24" customWidth="1"/>
    <col min="6915" max="6915" width="14" style="24" customWidth="1"/>
    <col min="6916" max="6916" width="47.26953125" style="24" customWidth="1"/>
    <col min="6917" max="6917" width="14" style="24" customWidth="1"/>
    <col min="6918" max="6918" width="4.1796875" style="24" customWidth="1"/>
    <col min="6919" max="7168" width="9.1796875" style="24"/>
    <col min="7169" max="7169" width="5.81640625" style="24" customWidth="1"/>
    <col min="7170" max="7170" width="47.26953125" style="24" customWidth="1"/>
    <col min="7171" max="7171" width="14" style="24" customWidth="1"/>
    <col min="7172" max="7172" width="47.26953125" style="24" customWidth="1"/>
    <col min="7173" max="7173" width="14" style="24" customWidth="1"/>
    <col min="7174" max="7174" width="4.1796875" style="24" customWidth="1"/>
    <col min="7175" max="7424" width="9.1796875" style="24"/>
    <col min="7425" max="7425" width="5.81640625" style="24" customWidth="1"/>
    <col min="7426" max="7426" width="47.26953125" style="24" customWidth="1"/>
    <col min="7427" max="7427" width="14" style="24" customWidth="1"/>
    <col min="7428" max="7428" width="47.26953125" style="24" customWidth="1"/>
    <col min="7429" max="7429" width="14" style="24" customWidth="1"/>
    <col min="7430" max="7430" width="4.1796875" style="24" customWidth="1"/>
    <col min="7431" max="7680" width="9.1796875" style="24"/>
    <col min="7681" max="7681" width="5.81640625" style="24" customWidth="1"/>
    <col min="7682" max="7682" width="47.26953125" style="24" customWidth="1"/>
    <col min="7683" max="7683" width="14" style="24" customWidth="1"/>
    <col min="7684" max="7684" width="47.26953125" style="24" customWidth="1"/>
    <col min="7685" max="7685" width="14" style="24" customWidth="1"/>
    <col min="7686" max="7686" width="4.1796875" style="24" customWidth="1"/>
    <col min="7687" max="7936" width="9.1796875" style="24"/>
    <col min="7937" max="7937" width="5.81640625" style="24" customWidth="1"/>
    <col min="7938" max="7938" width="47.26953125" style="24" customWidth="1"/>
    <col min="7939" max="7939" width="14" style="24" customWidth="1"/>
    <col min="7940" max="7940" width="47.26953125" style="24" customWidth="1"/>
    <col min="7941" max="7941" width="14" style="24" customWidth="1"/>
    <col min="7942" max="7942" width="4.1796875" style="24" customWidth="1"/>
    <col min="7943" max="8192" width="9.1796875" style="24"/>
    <col min="8193" max="8193" width="5.81640625" style="24" customWidth="1"/>
    <col min="8194" max="8194" width="47.26953125" style="24" customWidth="1"/>
    <col min="8195" max="8195" width="14" style="24" customWidth="1"/>
    <col min="8196" max="8196" width="47.26953125" style="24" customWidth="1"/>
    <col min="8197" max="8197" width="14" style="24" customWidth="1"/>
    <col min="8198" max="8198" width="4.1796875" style="24" customWidth="1"/>
    <col min="8199" max="8448" width="9.1796875" style="24"/>
    <col min="8449" max="8449" width="5.81640625" style="24" customWidth="1"/>
    <col min="8450" max="8450" width="47.26953125" style="24" customWidth="1"/>
    <col min="8451" max="8451" width="14" style="24" customWidth="1"/>
    <col min="8452" max="8452" width="47.26953125" style="24" customWidth="1"/>
    <col min="8453" max="8453" width="14" style="24" customWidth="1"/>
    <col min="8454" max="8454" width="4.1796875" style="24" customWidth="1"/>
    <col min="8455" max="8704" width="9.1796875" style="24"/>
    <col min="8705" max="8705" width="5.81640625" style="24" customWidth="1"/>
    <col min="8706" max="8706" width="47.26953125" style="24" customWidth="1"/>
    <col min="8707" max="8707" width="14" style="24" customWidth="1"/>
    <col min="8708" max="8708" width="47.26953125" style="24" customWidth="1"/>
    <col min="8709" max="8709" width="14" style="24" customWidth="1"/>
    <col min="8710" max="8710" width="4.1796875" style="24" customWidth="1"/>
    <col min="8711" max="8960" width="9.1796875" style="24"/>
    <col min="8961" max="8961" width="5.81640625" style="24" customWidth="1"/>
    <col min="8962" max="8962" width="47.26953125" style="24" customWidth="1"/>
    <col min="8963" max="8963" width="14" style="24" customWidth="1"/>
    <col min="8964" max="8964" width="47.26953125" style="24" customWidth="1"/>
    <col min="8965" max="8965" width="14" style="24" customWidth="1"/>
    <col min="8966" max="8966" width="4.1796875" style="24" customWidth="1"/>
    <col min="8967" max="9216" width="9.1796875" style="24"/>
    <col min="9217" max="9217" width="5.81640625" style="24" customWidth="1"/>
    <col min="9218" max="9218" width="47.26953125" style="24" customWidth="1"/>
    <col min="9219" max="9219" width="14" style="24" customWidth="1"/>
    <col min="9220" max="9220" width="47.26953125" style="24" customWidth="1"/>
    <col min="9221" max="9221" width="14" style="24" customWidth="1"/>
    <col min="9222" max="9222" width="4.1796875" style="24" customWidth="1"/>
    <col min="9223" max="9472" width="9.1796875" style="24"/>
    <col min="9473" max="9473" width="5.81640625" style="24" customWidth="1"/>
    <col min="9474" max="9474" width="47.26953125" style="24" customWidth="1"/>
    <col min="9475" max="9475" width="14" style="24" customWidth="1"/>
    <col min="9476" max="9476" width="47.26953125" style="24" customWidth="1"/>
    <col min="9477" max="9477" width="14" style="24" customWidth="1"/>
    <col min="9478" max="9478" width="4.1796875" style="24" customWidth="1"/>
    <col min="9479" max="9728" width="9.1796875" style="24"/>
    <col min="9729" max="9729" width="5.81640625" style="24" customWidth="1"/>
    <col min="9730" max="9730" width="47.26953125" style="24" customWidth="1"/>
    <col min="9731" max="9731" width="14" style="24" customWidth="1"/>
    <col min="9732" max="9732" width="47.26953125" style="24" customWidth="1"/>
    <col min="9733" max="9733" width="14" style="24" customWidth="1"/>
    <col min="9734" max="9734" width="4.1796875" style="24" customWidth="1"/>
    <col min="9735" max="9984" width="9.1796875" style="24"/>
    <col min="9985" max="9985" width="5.81640625" style="24" customWidth="1"/>
    <col min="9986" max="9986" width="47.26953125" style="24" customWidth="1"/>
    <col min="9987" max="9987" width="14" style="24" customWidth="1"/>
    <col min="9988" max="9988" width="47.26953125" style="24" customWidth="1"/>
    <col min="9989" max="9989" width="14" style="24" customWidth="1"/>
    <col min="9990" max="9990" width="4.1796875" style="24" customWidth="1"/>
    <col min="9991" max="10240" width="9.1796875" style="24"/>
    <col min="10241" max="10241" width="5.81640625" style="24" customWidth="1"/>
    <col min="10242" max="10242" width="47.26953125" style="24" customWidth="1"/>
    <col min="10243" max="10243" width="14" style="24" customWidth="1"/>
    <col min="10244" max="10244" width="47.26953125" style="24" customWidth="1"/>
    <col min="10245" max="10245" width="14" style="24" customWidth="1"/>
    <col min="10246" max="10246" width="4.1796875" style="24" customWidth="1"/>
    <col min="10247" max="10496" width="9.1796875" style="24"/>
    <col min="10497" max="10497" width="5.81640625" style="24" customWidth="1"/>
    <col min="10498" max="10498" width="47.26953125" style="24" customWidth="1"/>
    <col min="10499" max="10499" width="14" style="24" customWidth="1"/>
    <col min="10500" max="10500" width="47.26953125" style="24" customWidth="1"/>
    <col min="10501" max="10501" width="14" style="24" customWidth="1"/>
    <col min="10502" max="10502" width="4.1796875" style="24" customWidth="1"/>
    <col min="10503" max="10752" width="9.1796875" style="24"/>
    <col min="10753" max="10753" width="5.81640625" style="24" customWidth="1"/>
    <col min="10754" max="10754" width="47.26953125" style="24" customWidth="1"/>
    <col min="10755" max="10755" width="14" style="24" customWidth="1"/>
    <col min="10756" max="10756" width="47.26953125" style="24" customWidth="1"/>
    <col min="10757" max="10757" width="14" style="24" customWidth="1"/>
    <col min="10758" max="10758" width="4.1796875" style="24" customWidth="1"/>
    <col min="10759" max="11008" width="9.1796875" style="24"/>
    <col min="11009" max="11009" width="5.81640625" style="24" customWidth="1"/>
    <col min="11010" max="11010" width="47.26953125" style="24" customWidth="1"/>
    <col min="11011" max="11011" width="14" style="24" customWidth="1"/>
    <col min="11012" max="11012" width="47.26953125" style="24" customWidth="1"/>
    <col min="11013" max="11013" width="14" style="24" customWidth="1"/>
    <col min="11014" max="11014" width="4.1796875" style="24" customWidth="1"/>
    <col min="11015" max="11264" width="9.1796875" style="24"/>
    <col min="11265" max="11265" width="5.81640625" style="24" customWidth="1"/>
    <col min="11266" max="11266" width="47.26953125" style="24" customWidth="1"/>
    <col min="11267" max="11267" width="14" style="24" customWidth="1"/>
    <col min="11268" max="11268" width="47.26953125" style="24" customWidth="1"/>
    <col min="11269" max="11269" width="14" style="24" customWidth="1"/>
    <col min="11270" max="11270" width="4.1796875" style="24" customWidth="1"/>
    <col min="11271" max="11520" width="9.1796875" style="24"/>
    <col min="11521" max="11521" width="5.81640625" style="24" customWidth="1"/>
    <col min="11522" max="11522" width="47.26953125" style="24" customWidth="1"/>
    <col min="11523" max="11523" width="14" style="24" customWidth="1"/>
    <col min="11524" max="11524" width="47.26953125" style="24" customWidth="1"/>
    <col min="11525" max="11525" width="14" style="24" customWidth="1"/>
    <col min="11526" max="11526" width="4.1796875" style="24" customWidth="1"/>
    <col min="11527" max="11776" width="9.1796875" style="24"/>
    <col min="11777" max="11777" width="5.81640625" style="24" customWidth="1"/>
    <col min="11778" max="11778" width="47.26953125" style="24" customWidth="1"/>
    <col min="11779" max="11779" width="14" style="24" customWidth="1"/>
    <col min="11780" max="11780" width="47.26953125" style="24" customWidth="1"/>
    <col min="11781" max="11781" width="14" style="24" customWidth="1"/>
    <col min="11782" max="11782" width="4.1796875" style="24" customWidth="1"/>
    <col min="11783" max="12032" width="9.1796875" style="24"/>
    <col min="12033" max="12033" width="5.81640625" style="24" customWidth="1"/>
    <col min="12034" max="12034" width="47.26953125" style="24" customWidth="1"/>
    <col min="12035" max="12035" width="14" style="24" customWidth="1"/>
    <col min="12036" max="12036" width="47.26953125" style="24" customWidth="1"/>
    <col min="12037" max="12037" width="14" style="24" customWidth="1"/>
    <col min="12038" max="12038" width="4.1796875" style="24" customWidth="1"/>
    <col min="12039" max="12288" width="9.1796875" style="24"/>
    <col min="12289" max="12289" width="5.81640625" style="24" customWidth="1"/>
    <col min="12290" max="12290" width="47.26953125" style="24" customWidth="1"/>
    <col min="12291" max="12291" width="14" style="24" customWidth="1"/>
    <col min="12292" max="12292" width="47.26953125" style="24" customWidth="1"/>
    <col min="12293" max="12293" width="14" style="24" customWidth="1"/>
    <col min="12294" max="12294" width="4.1796875" style="24" customWidth="1"/>
    <col min="12295" max="12544" width="9.1796875" style="24"/>
    <col min="12545" max="12545" width="5.81640625" style="24" customWidth="1"/>
    <col min="12546" max="12546" width="47.26953125" style="24" customWidth="1"/>
    <col min="12547" max="12547" width="14" style="24" customWidth="1"/>
    <col min="12548" max="12548" width="47.26953125" style="24" customWidth="1"/>
    <col min="12549" max="12549" width="14" style="24" customWidth="1"/>
    <col min="12550" max="12550" width="4.1796875" style="24" customWidth="1"/>
    <col min="12551" max="12800" width="9.1796875" style="24"/>
    <col min="12801" max="12801" width="5.81640625" style="24" customWidth="1"/>
    <col min="12802" max="12802" width="47.26953125" style="24" customWidth="1"/>
    <col min="12803" max="12803" width="14" style="24" customWidth="1"/>
    <col min="12804" max="12804" width="47.26953125" style="24" customWidth="1"/>
    <col min="12805" max="12805" width="14" style="24" customWidth="1"/>
    <col min="12806" max="12806" width="4.1796875" style="24" customWidth="1"/>
    <col min="12807" max="13056" width="9.1796875" style="24"/>
    <col min="13057" max="13057" width="5.81640625" style="24" customWidth="1"/>
    <col min="13058" max="13058" width="47.26953125" style="24" customWidth="1"/>
    <col min="13059" max="13059" width="14" style="24" customWidth="1"/>
    <col min="13060" max="13060" width="47.26953125" style="24" customWidth="1"/>
    <col min="13061" max="13061" width="14" style="24" customWidth="1"/>
    <col min="13062" max="13062" width="4.1796875" style="24" customWidth="1"/>
    <col min="13063" max="13312" width="9.1796875" style="24"/>
    <col min="13313" max="13313" width="5.81640625" style="24" customWidth="1"/>
    <col min="13314" max="13314" width="47.26953125" style="24" customWidth="1"/>
    <col min="13315" max="13315" width="14" style="24" customWidth="1"/>
    <col min="13316" max="13316" width="47.26953125" style="24" customWidth="1"/>
    <col min="13317" max="13317" width="14" style="24" customWidth="1"/>
    <col min="13318" max="13318" width="4.1796875" style="24" customWidth="1"/>
    <col min="13319" max="13568" width="9.1796875" style="24"/>
    <col min="13569" max="13569" width="5.81640625" style="24" customWidth="1"/>
    <col min="13570" max="13570" width="47.26953125" style="24" customWidth="1"/>
    <col min="13571" max="13571" width="14" style="24" customWidth="1"/>
    <col min="13572" max="13572" width="47.26953125" style="24" customWidth="1"/>
    <col min="13573" max="13573" width="14" style="24" customWidth="1"/>
    <col min="13574" max="13574" width="4.1796875" style="24" customWidth="1"/>
    <col min="13575" max="13824" width="9.1796875" style="24"/>
    <col min="13825" max="13825" width="5.81640625" style="24" customWidth="1"/>
    <col min="13826" max="13826" width="47.26953125" style="24" customWidth="1"/>
    <col min="13827" max="13827" width="14" style="24" customWidth="1"/>
    <col min="13828" max="13828" width="47.26953125" style="24" customWidth="1"/>
    <col min="13829" max="13829" width="14" style="24" customWidth="1"/>
    <col min="13830" max="13830" width="4.1796875" style="24" customWidth="1"/>
    <col min="13831" max="14080" width="9.1796875" style="24"/>
    <col min="14081" max="14081" width="5.81640625" style="24" customWidth="1"/>
    <col min="14082" max="14082" width="47.26953125" style="24" customWidth="1"/>
    <col min="14083" max="14083" width="14" style="24" customWidth="1"/>
    <col min="14084" max="14084" width="47.26953125" style="24" customWidth="1"/>
    <col min="14085" max="14085" width="14" style="24" customWidth="1"/>
    <col min="14086" max="14086" width="4.1796875" style="24" customWidth="1"/>
    <col min="14087" max="14336" width="9.1796875" style="24"/>
    <col min="14337" max="14337" width="5.81640625" style="24" customWidth="1"/>
    <col min="14338" max="14338" width="47.26953125" style="24" customWidth="1"/>
    <col min="14339" max="14339" width="14" style="24" customWidth="1"/>
    <col min="14340" max="14340" width="47.26953125" style="24" customWidth="1"/>
    <col min="14341" max="14341" width="14" style="24" customWidth="1"/>
    <col min="14342" max="14342" width="4.1796875" style="24" customWidth="1"/>
    <col min="14343" max="14592" width="9.1796875" style="24"/>
    <col min="14593" max="14593" width="5.81640625" style="24" customWidth="1"/>
    <col min="14594" max="14594" width="47.26953125" style="24" customWidth="1"/>
    <col min="14595" max="14595" width="14" style="24" customWidth="1"/>
    <col min="14596" max="14596" width="47.26953125" style="24" customWidth="1"/>
    <col min="14597" max="14597" width="14" style="24" customWidth="1"/>
    <col min="14598" max="14598" width="4.1796875" style="24" customWidth="1"/>
    <col min="14599" max="14848" width="9.1796875" style="24"/>
    <col min="14849" max="14849" width="5.81640625" style="24" customWidth="1"/>
    <col min="14850" max="14850" width="47.26953125" style="24" customWidth="1"/>
    <col min="14851" max="14851" width="14" style="24" customWidth="1"/>
    <col min="14852" max="14852" width="47.26953125" style="24" customWidth="1"/>
    <col min="14853" max="14853" width="14" style="24" customWidth="1"/>
    <col min="14854" max="14854" width="4.1796875" style="24" customWidth="1"/>
    <col min="14855" max="15104" width="9.1796875" style="24"/>
    <col min="15105" max="15105" width="5.81640625" style="24" customWidth="1"/>
    <col min="15106" max="15106" width="47.26953125" style="24" customWidth="1"/>
    <col min="15107" max="15107" width="14" style="24" customWidth="1"/>
    <col min="15108" max="15108" width="47.26953125" style="24" customWidth="1"/>
    <col min="15109" max="15109" width="14" style="24" customWidth="1"/>
    <col min="15110" max="15110" width="4.1796875" style="24" customWidth="1"/>
    <col min="15111" max="15360" width="9.1796875" style="24"/>
    <col min="15361" max="15361" width="5.81640625" style="24" customWidth="1"/>
    <col min="15362" max="15362" width="47.26953125" style="24" customWidth="1"/>
    <col min="15363" max="15363" width="14" style="24" customWidth="1"/>
    <col min="15364" max="15364" width="47.26953125" style="24" customWidth="1"/>
    <col min="15365" max="15365" width="14" style="24" customWidth="1"/>
    <col min="15366" max="15366" width="4.1796875" style="24" customWidth="1"/>
    <col min="15367" max="15616" width="9.1796875" style="24"/>
    <col min="15617" max="15617" width="5.81640625" style="24" customWidth="1"/>
    <col min="15618" max="15618" width="47.26953125" style="24" customWidth="1"/>
    <col min="15619" max="15619" width="14" style="24" customWidth="1"/>
    <col min="15620" max="15620" width="47.26953125" style="24" customWidth="1"/>
    <col min="15621" max="15621" width="14" style="24" customWidth="1"/>
    <col min="15622" max="15622" width="4.1796875" style="24" customWidth="1"/>
    <col min="15623" max="15872" width="9.1796875" style="24"/>
    <col min="15873" max="15873" width="5.81640625" style="24" customWidth="1"/>
    <col min="15874" max="15874" width="47.26953125" style="24" customWidth="1"/>
    <col min="15875" max="15875" width="14" style="24" customWidth="1"/>
    <col min="15876" max="15876" width="47.26953125" style="24" customWidth="1"/>
    <col min="15877" max="15877" width="14" style="24" customWidth="1"/>
    <col min="15878" max="15878" width="4.1796875" style="24" customWidth="1"/>
    <col min="15879" max="16128" width="9.1796875" style="24"/>
    <col min="16129" max="16129" width="5.81640625" style="24" customWidth="1"/>
    <col min="16130" max="16130" width="47.26953125" style="24" customWidth="1"/>
    <col min="16131" max="16131" width="14" style="24" customWidth="1"/>
    <col min="16132" max="16132" width="47.26953125" style="24" customWidth="1"/>
    <col min="16133" max="16133" width="14" style="24" customWidth="1"/>
    <col min="16134" max="16134" width="4.1796875" style="24" customWidth="1"/>
    <col min="16135" max="16384" width="9.1796875" style="24"/>
  </cols>
  <sheetData>
    <row r="1" spans="1:6" x14ac:dyDescent="0.35">
      <c r="D1" s="758" t="s">
        <v>930</v>
      </c>
      <c r="E1" s="758"/>
    </row>
    <row r="2" spans="1:6" ht="30" x14ac:dyDescent="0.35">
      <c r="B2" s="25" t="s">
        <v>773</v>
      </c>
      <c r="C2" s="26"/>
      <c r="D2" s="26"/>
      <c r="E2" s="26"/>
      <c r="F2" s="756" t="s">
        <v>770</v>
      </c>
    </row>
    <row r="3" spans="1:6" x14ac:dyDescent="0.35">
      <c r="E3" s="407" t="s">
        <v>652</v>
      </c>
      <c r="F3" s="756"/>
    </row>
    <row r="4" spans="1:6" x14ac:dyDescent="0.35">
      <c r="A4" s="755" t="s">
        <v>2</v>
      </c>
      <c r="B4" s="408" t="s">
        <v>245</v>
      </c>
      <c r="C4" s="408"/>
      <c r="D4" s="408" t="s">
        <v>246</v>
      </c>
      <c r="E4" s="408"/>
      <c r="F4" s="756"/>
    </row>
    <row r="5" spans="1:6" s="29" customFormat="1" ht="23" x14ac:dyDescent="0.35">
      <c r="A5" s="755"/>
      <c r="B5" s="341" t="s">
        <v>247</v>
      </c>
      <c r="C5" s="341" t="s">
        <v>849</v>
      </c>
      <c r="D5" s="341" t="s">
        <v>247</v>
      </c>
      <c r="E5" s="341" t="s">
        <v>849</v>
      </c>
      <c r="F5" s="756"/>
    </row>
    <row r="6" spans="1:6" s="29" customFormat="1" ht="13" x14ac:dyDescent="0.35">
      <c r="A6" s="409">
        <v>1</v>
      </c>
      <c r="B6" s="409">
        <v>2</v>
      </c>
      <c r="C6" s="409">
        <v>3</v>
      </c>
      <c r="D6" s="409">
        <v>4</v>
      </c>
      <c r="E6" s="409">
        <v>5</v>
      </c>
      <c r="F6" s="756"/>
    </row>
    <row r="7" spans="1:6" ht="13" customHeight="1" x14ac:dyDescent="0.35">
      <c r="A7" s="410" t="s">
        <v>4</v>
      </c>
      <c r="B7" s="411" t="s">
        <v>296</v>
      </c>
      <c r="C7" s="31">
        <f>+'Önkormányzat összevont 1'!F21</f>
        <v>434314605</v>
      </c>
      <c r="D7" s="411" t="s">
        <v>194</v>
      </c>
      <c r="E7" s="31">
        <f>+'Önkormányzat összevont 1'!F111</f>
        <v>1803005956</v>
      </c>
      <c r="F7" s="756"/>
    </row>
    <row r="8" spans="1:6" x14ac:dyDescent="0.35">
      <c r="A8" s="410" t="s">
        <v>18</v>
      </c>
      <c r="B8" s="411" t="s">
        <v>297</v>
      </c>
      <c r="C8" s="31"/>
      <c r="D8" s="411" t="s">
        <v>298</v>
      </c>
      <c r="E8" s="31">
        <f>+'Önkormányzat összevont 1'!F112</f>
        <v>0</v>
      </c>
      <c r="F8" s="756"/>
    </row>
    <row r="9" spans="1:6" ht="13" customHeight="1" x14ac:dyDescent="0.35">
      <c r="A9" s="410" t="s">
        <v>32</v>
      </c>
      <c r="B9" s="411" t="s">
        <v>299</v>
      </c>
      <c r="C9" s="31">
        <f>+'Önkormányzat összevont 1'!F46</f>
        <v>139556646</v>
      </c>
      <c r="D9" s="411" t="s">
        <v>196</v>
      </c>
      <c r="E9" s="31">
        <f>+'Önkormányzat összevont 1'!F113</f>
        <v>2720000</v>
      </c>
      <c r="F9" s="756"/>
    </row>
    <row r="10" spans="1:6" ht="13" customHeight="1" x14ac:dyDescent="0.35">
      <c r="A10" s="410" t="s">
        <v>215</v>
      </c>
      <c r="B10" s="411" t="s">
        <v>300</v>
      </c>
      <c r="C10" s="31"/>
      <c r="D10" s="411" t="s">
        <v>301</v>
      </c>
      <c r="E10" s="31"/>
      <c r="F10" s="756"/>
    </row>
    <row r="11" spans="1:6" ht="12.75" customHeight="1" x14ac:dyDescent="0.35">
      <c r="A11" s="410" t="s">
        <v>60</v>
      </c>
      <c r="B11" s="411" t="s">
        <v>302</v>
      </c>
      <c r="C11" s="31"/>
      <c r="D11" s="411" t="s">
        <v>198</v>
      </c>
      <c r="E11" s="31">
        <f>+'Önkormányzat összevont 1'!F115</f>
        <v>0</v>
      </c>
      <c r="F11" s="756"/>
    </row>
    <row r="12" spans="1:6" ht="13" customHeight="1" x14ac:dyDescent="0.35">
      <c r="A12" s="410" t="s">
        <v>82</v>
      </c>
      <c r="B12" s="411" t="s">
        <v>303</v>
      </c>
      <c r="C12" s="31"/>
      <c r="D12" s="412"/>
      <c r="E12" s="31"/>
      <c r="F12" s="756"/>
    </row>
    <row r="13" spans="1:6" ht="13" customHeight="1" x14ac:dyDescent="0.35">
      <c r="A13" s="410" t="s">
        <v>226</v>
      </c>
      <c r="B13" s="412"/>
      <c r="C13" s="31"/>
      <c r="D13" s="412"/>
      <c r="E13" s="31"/>
      <c r="F13" s="756"/>
    </row>
    <row r="14" spans="1:6" ht="13" customHeight="1" x14ac:dyDescent="0.35">
      <c r="A14" s="410" t="s">
        <v>104</v>
      </c>
      <c r="B14" s="412"/>
      <c r="C14" s="31"/>
      <c r="D14" s="412"/>
      <c r="E14" s="31"/>
      <c r="F14" s="756"/>
    </row>
    <row r="15" spans="1:6" ht="13" customHeight="1" x14ac:dyDescent="0.35">
      <c r="A15" s="410" t="s">
        <v>114</v>
      </c>
      <c r="B15" s="412"/>
      <c r="C15" s="31"/>
      <c r="D15" s="412"/>
      <c r="E15" s="31"/>
      <c r="F15" s="756"/>
    </row>
    <row r="16" spans="1:6" x14ac:dyDescent="0.35">
      <c r="A16" s="410" t="s">
        <v>238</v>
      </c>
      <c r="B16" s="412"/>
      <c r="C16" s="31"/>
      <c r="D16" s="412"/>
      <c r="E16" s="31"/>
      <c r="F16" s="756"/>
    </row>
    <row r="17" spans="1:10" ht="13" customHeight="1" x14ac:dyDescent="0.35">
      <c r="A17" s="410" t="s">
        <v>256</v>
      </c>
      <c r="B17" s="412"/>
      <c r="C17" s="31"/>
      <c r="D17" s="411" t="s">
        <v>255</v>
      </c>
      <c r="E17" s="31"/>
      <c r="F17" s="756"/>
    </row>
    <row r="18" spans="1:10" ht="16" customHeight="1" x14ac:dyDescent="0.35">
      <c r="A18" s="414" t="s">
        <v>257</v>
      </c>
      <c r="B18" s="415" t="s">
        <v>304</v>
      </c>
      <c r="C18" s="416">
        <f>+C7+C9+C10+C12+C13+C14+C15+C16+C17</f>
        <v>573871251</v>
      </c>
      <c r="D18" s="415" t="s">
        <v>305</v>
      </c>
      <c r="E18" s="416">
        <f>+E7+E9+E11+E12+E13+E14+E15+E16+E17</f>
        <v>1805725956</v>
      </c>
      <c r="F18" s="756"/>
      <c r="G18" s="24">
        <f>+E18+'Működési mérleg 16'!E19</f>
        <v>4232324170</v>
      </c>
      <c r="H18" s="24">
        <f>+'Önkormányzat összevont 1'!F86-'Felhalmozási mérleg 17'!G18</f>
        <v>34193679</v>
      </c>
    </row>
    <row r="19" spans="1:10" ht="13" customHeight="1" x14ac:dyDescent="0.35">
      <c r="A19" s="410" t="s">
        <v>258</v>
      </c>
      <c r="B19" s="36" t="s">
        <v>306</v>
      </c>
      <c r="C19" s="34">
        <f>+C20+C21+C22+C23+C24</f>
        <v>0</v>
      </c>
      <c r="D19" s="418" t="s">
        <v>263</v>
      </c>
      <c r="E19" s="33"/>
      <c r="F19" s="756"/>
      <c r="G19" s="24">
        <f>+C18+'Működési mérleg 16'!C19</f>
        <v>2325745168</v>
      </c>
    </row>
    <row r="20" spans="1:10" ht="13" customHeight="1" x14ac:dyDescent="0.35">
      <c r="A20" s="410" t="s">
        <v>261</v>
      </c>
      <c r="B20" s="35" t="s">
        <v>307</v>
      </c>
      <c r="C20" s="33"/>
      <c r="D20" s="418" t="s">
        <v>308</v>
      </c>
      <c r="E20" s="33"/>
      <c r="F20" s="756"/>
      <c r="G20" s="24">
        <f>+G18-G19</f>
        <v>1906579002</v>
      </c>
    </row>
    <row r="21" spans="1:10" ht="13" customHeight="1" x14ac:dyDescent="0.35">
      <c r="A21" s="410" t="s">
        <v>264</v>
      </c>
      <c r="B21" s="35" t="s">
        <v>309</v>
      </c>
      <c r="C21" s="33"/>
      <c r="D21" s="418" t="s">
        <v>269</v>
      </c>
      <c r="E21" s="33"/>
      <c r="F21" s="756"/>
    </row>
    <row r="22" spans="1:10" ht="13" customHeight="1" x14ac:dyDescent="0.35">
      <c r="A22" s="410" t="s">
        <v>267</v>
      </c>
      <c r="B22" s="35" t="s">
        <v>310</v>
      </c>
      <c r="C22" s="33"/>
      <c r="D22" s="418" t="s">
        <v>272</v>
      </c>
      <c r="E22" s="33"/>
      <c r="F22" s="756"/>
    </row>
    <row r="23" spans="1:10" ht="13" customHeight="1" x14ac:dyDescent="0.35">
      <c r="A23" s="410" t="s">
        <v>270</v>
      </c>
      <c r="B23" s="35" t="s">
        <v>311</v>
      </c>
      <c r="C23" s="33"/>
      <c r="D23" s="418" t="s">
        <v>275</v>
      </c>
      <c r="E23" s="33"/>
      <c r="F23" s="756"/>
    </row>
    <row r="24" spans="1:10" ht="13" customHeight="1" x14ac:dyDescent="0.35">
      <c r="A24" s="410" t="s">
        <v>273</v>
      </c>
      <c r="B24" s="35" t="s">
        <v>312</v>
      </c>
      <c r="C24" s="33"/>
      <c r="D24" s="418" t="s">
        <v>313</v>
      </c>
      <c r="E24" s="33"/>
      <c r="F24" s="756"/>
    </row>
    <row r="25" spans="1:10" ht="13" customHeight="1" x14ac:dyDescent="0.35">
      <c r="A25" s="410" t="s">
        <v>276</v>
      </c>
      <c r="B25" s="36" t="s">
        <v>314</v>
      </c>
      <c r="C25" s="34">
        <f>+C26+C27+C28+C29+C30</f>
        <v>344804413</v>
      </c>
      <c r="D25" s="418" t="s">
        <v>281</v>
      </c>
      <c r="E25" s="33"/>
      <c r="F25" s="756"/>
    </row>
    <row r="26" spans="1:10" ht="13" customHeight="1" x14ac:dyDescent="0.35">
      <c r="A26" s="410" t="s">
        <v>279</v>
      </c>
      <c r="B26" s="35" t="s">
        <v>315</v>
      </c>
      <c r="C26" s="33">
        <f>+'Önkormányzat összevont 1'!F63</f>
        <v>344804413</v>
      </c>
      <c r="D26" s="418" t="s">
        <v>231</v>
      </c>
      <c r="E26" s="33">
        <f>+'Önkormányzat összevont 1'!F139</f>
        <v>1160076</v>
      </c>
      <c r="F26" s="756"/>
    </row>
    <row r="27" spans="1:10" ht="13" customHeight="1" x14ac:dyDescent="0.35">
      <c r="A27" s="410" t="s">
        <v>282</v>
      </c>
      <c r="B27" s="35" t="s">
        <v>316</v>
      </c>
      <c r="C27" s="33"/>
      <c r="D27" s="413"/>
      <c r="E27" s="33"/>
      <c r="F27" s="756"/>
    </row>
    <row r="28" spans="1:10" ht="13" customHeight="1" x14ac:dyDescent="0.35">
      <c r="A28" s="410" t="s">
        <v>284</v>
      </c>
      <c r="B28" s="35" t="s">
        <v>317</v>
      </c>
      <c r="C28" s="33"/>
      <c r="D28" s="412"/>
      <c r="E28" s="33"/>
      <c r="F28" s="756"/>
    </row>
    <row r="29" spans="1:10" ht="13" customHeight="1" x14ac:dyDescent="0.35">
      <c r="A29" s="410" t="s">
        <v>287</v>
      </c>
      <c r="B29" s="569" t="s">
        <v>318</v>
      </c>
      <c r="C29" s="33"/>
      <c r="D29" s="412"/>
      <c r="E29" s="33"/>
      <c r="F29" s="756"/>
    </row>
    <row r="30" spans="1:10" ht="13" customHeight="1" x14ac:dyDescent="0.35">
      <c r="A30" s="410" t="s">
        <v>290</v>
      </c>
      <c r="B30" s="569" t="s">
        <v>319</v>
      </c>
      <c r="C30" s="33"/>
      <c r="D30" s="412"/>
      <c r="E30" s="33"/>
      <c r="F30" s="756"/>
    </row>
    <row r="31" spans="1:10" ht="21.75" customHeight="1" x14ac:dyDescent="0.35">
      <c r="A31" s="414" t="s">
        <v>293</v>
      </c>
      <c r="B31" s="415" t="s">
        <v>320</v>
      </c>
      <c r="C31" s="416">
        <f>+C19+C25</f>
        <v>344804413</v>
      </c>
      <c r="D31" s="415" t="s">
        <v>321</v>
      </c>
      <c r="E31" s="416">
        <f>SUM(E19:E30)</f>
        <v>1160076</v>
      </c>
      <c r="F31" s="756"/>
    </row>
    <row r="32" spans="1:10" x14ac:dyDescent="0.35">
      <c r="A32" s="414" t="s">
        <v>322</v>
      </c>
      <c r="B32" s="414" t="s">
        <v>323</v>
      </c>
      <c r="C32" s="419">
        <f>+C18+C31</f>
        <v>918675664</v>
      </c>
      <c r="D32" s="414" t="s">
        <v>324</v>
      </c>
      <c r="E32" s="419">
        <f>+E18+E31</f>
        <v>1806886032</v>
      </c>
      <c r="F32" s="756"/>
      <c r="G32" s="24">
        <f>+C32+'Működési mérleg 16'!C29</f>
        <v>4266517849</v>
      </c>
      <c r="H32" s="24">
        <f>+E32+'Működési mérleg 16'!E29</f>
        <v>4266517849</v>
      </c>
      <c r="I32" s="24">
        <f>'Önkormányzat összevont 1'!F86-G32</f>
        <v>0</v>
      </c>
      <c r="J32" s="24">
        <f>'Önkormányzat összevont 1'!F148-H32</f>
        <v>0</v>
      </c>
    </row>
    <row r="33" spans="1:6" x14ac:dyDescent="0.35">
      <c r="A33" s="414" t="s">
        <v>325</v>
      </c>
      <c r="B33" s="414" t="s">
        <v>291</v>
      </c>
      <c r="C33" s="419">
        <f>IF(C18-E18&lt;0,E18-C18,"-")</f>
        <v>1231854705</v>
      </c>
      <c r="D33" s="414" t="s">
        <v>292</v>
      </c>
      <c r="E33" s="419" t="str">
        <f>IF(C18-E18&gt;0,C18-E18,"-")</f>
        <v>-</v>
      </c>
      <c r="F33" s="756"/>
    </row>
    <row r="34" spans="1:6" x14ac:dyDescent="0.35">
      <c r="A34" s="414" t="s">
        <v>326</v>
      </c>
      <c r="B34" s="414" t="s">
        <v>294</v>
      </c>
      <c r="C34" s="419">
        <f>IF(C18+C19-E32&lt;0,E32-(C18+C19),"-")</f>
        <v>1233014781</v>
      </c>
      <c r="D34" s="414" t="s">
        <v>295</v>
      </c>
      <c r="E34" s="419" t="str">
        <f>IF(C18+C19-E32&gt;0,C18+C19-E32,"-")</f>
        <v>-</v>
      </c>
      <c r="F34" s="756"/>
    </row>
  </sheetData>
  <mergeCells count="3">
    <mergeCell ref="D1:E1"/>
    <mergeCell ref="A4:A5"/>
    <mergeCell ref="F2:F34"/>
  </mergeCells>
  <pageMargins left="0.7" right="0.52" top="0.75" bottom="0.75" header="0.3" footer="0.3"/>
  <pageSetup paperSize="9" scale="9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P83"/>
  <sheetViews>
    <sheetView view="pageBreakPreview" zoomScale="60" zoomScaleNormal="100" workbookViewId="0">
      <selection activeCell="K1" sqref="K1:O1"/>
    </sheetView>
  </sheetViews>
  <sheetFormatPr defaultRowHeight="15.5" x14ac:dyDescent="0.35"/>
  <cols>
    <col min="1" max="1" width="4.1796875" style="142" customWidth="1"/>
    <col min="2" max="2" width="26.26953125" style="141" bestFit="1" customWidth="1"/>
    <col min="3" max="3" width="10.81640625" style="141" customWidth="1"/>
    <col min="4" max="4" width="10.26953125" style="141" customWidth="1"/>
    <col min="5" max="5" width="9.54296875" style="141" bestFit="1" customWidth="1"/>
    <col min="6" max="6" width="10.453125" style="141" customWidth="1"/>
    <col min="7" max="7" width="10.81640625" style="141" bestFit="1" customWidth="1"/>
    <col min="8" max="10" width="10.1796875" style="141" bestFit="1" customWidth="1"/>
    <col min="11" max="11" width="10.81640625" style="141" bestFit="1" customWidth="1"/>
    <col min="12" max="12" width="9.54296875" style="141" bestFit="1" customWidth="1"/>
    <col min="13" max="13" width="9.81640625" style="141" customWidth="1"/>
    <col min="14" max="14" width="9.54296875" style="141" bestFit="1" customWidth="1"/>
    <col min="15" max="15" width="14.26953125" style="142" bestFit="1" customWidth="1"/>
    <col min="16" max="16" width="13.453125" style="141" customWidth="1"/>
    <col min="17" max="18" width="9.1796875" style="141" customWidth="1"/>
    <col min="19" max="255" width="9.1796875" style="141"/>
    <col min="256" max="256" width="4.1796875" style="141" customWidth="1"/>
    <col min="257" max="257" width="26.7265625" style="141" customWidth="1"/>
    <col min="258" max="259" width="7.7265625" style="141" customWidth="1"/>
    <col min="260" max="260" width="8.1796875" style="141" customWidth="1"/>
    <col min="261" max="261" width="7.54296875" style="141" customWidth="1"/>
    <col min="262" max="262" width="7.453125" style="141" customWidth="1"/>
    <col min="263" max="263" width="7.54296875" style="141" customWidth="1"/>
    <col min="264" max="264" width="7" style="141" customWidth="1"/>
    <col min="265" max="269" width="8.1796875" style="141" customWidth="1"/>
    <col min="270" max="270" width="10.81640625" style="141" customWidth="1"/>
    <col min="271" max="511" width="9.1796875" style="141"/>
    <col min="512" max="512" width="4.1796875" style="141" customWidth="1"/>
    <col min="513" max="513" width="26.7265625" style="141" customWidth="1"/>
    <col min="514" max="515" width="7.7265625" style="141" customWidth="1"/>
    <col min="516" max="516" width="8.1796875" style="141" customWidth="1"/>
    <col min="517" max="517" width="7.54296875" style="141" customWidth="1"/>
    <col min="518" max="518" width="7.453125" style="141" customWidth="1"/>
    <col min="519" max="519" width="7.54296875" style="141" customWidth="1"/>
    <col min="520" max="520" width="7" style="141" customWidth="1"/>
    <col min="521" max="525" width="8.1796875" style="141" customWidth="1"/>
    <col min="526" max="526" width="10.81640625" style="141" customWidth="1"/>
    <col min="527" max="767" width="9.1796875" style="141"/>
    <col min="768" max="768" width="4.1796875" style="141" customWidth="1"/>
    <col min="769" max="769" width="26.7265625" style="141" customWidth="1"/>
    <col min="770" max="771" width="7.7265625" style="141" customWidth="1"/>
    <col min="772" max="772" width="8.1796875" style="141" customWidth="1"/>
    <col min="773" max="773" width="7.54296875" style="141" customWidth="1"/>
    <col min="774" max="774" width="7.453125" style="141" customWidth="1"/>
    <col min="775" max="775" width="7.54296875" style="141" customWidth="1"/>
    <col min="776" max="776" width="7" style="141" customWidth="1"/>
    <col min="777" max="781" width="8.1796875" style="141" customWidth="1"/>
    <col min="782" max="782" width="10.81640625" style="141" customWidth="1"/>
    <col min="783" max="1023" width="9.1796875" style="141"/>
    <col min="1024" max="1024" width="4.1796875" style="141" customWidth="1"/>
    <col min="1025" max="1025" width="26.7265625" style="141" customWidth="1"/>
    <col min="1026" max="1027" width="7.7265625" style="141" customWidth="1"/>
    <col min="1028" max="1028" width="8.1796875" style="141" customWidth="1"/>
    <col min="1029" max="1029" width="7.54296875" style="141" customWidth="1"/>
    <col min="1030" max="1030" width="7.453125" style="141" customWidth="1"/>
    <col min="1031" max="1031" width="7.54296875" style="141" customWidth="1"/>
    <col min="1032" max="1032" width="7" style="141" customWidth="1"/>
    <col min="1033" max="1037" width="8.1796875" style="141" customWidth="1"/>
    <col min="1038" max="1038" width="10.81640625" style="141" customWidth="1"/>
    <col min="1039" max="1279" width="9.1796875" style="141"/>
    <col min="1280" max="1280" width="4.1796875" style="141" customWidth="1"/>
    <col min="1281" max="1281" width="26.7265625" style="141" customWidth="1"/>
    <col min="1282" max="1283" width="7.7265625" style="141" customWidth="1"/>
    <col min="1284" max="1284" width="8.1796875" style="141" customWidth="1"/>
    <col min="1285" max="1285" width="7.54296875" style="141" customWidth="1"/>
    <col min="1286" max="1286" width="7.453125" style="141" customWidth="1"/>
    <col min="1287" max="1287" width="7.54296875" style="141" customWidth="1"/>
    <col min="1288" max="1288" width="7" style="141" customWidth="1"/>
    <col min="1289" max="1293" width="8.1796875" style="141" customWidth="1"/>
    <col min="1294" max="1294" width="10.81640625" style="141" customWidth="1"/>
    <col min="1295" max="1535" width="9.1796875" style="141"/>
    <col min="1536" max="1536" width="4.1796875" style="141" customWidth="1"/>
    <col min="1537" max="1537" width="26.7265625" style="141" customWidth="1"/>
    <col min="1538" max="1539" width="7.7265625" style="141" customWidth="1"/>
    <col min="1540" max="1540" width="8.1796875" style="141" customWidth="1"/>
    <col min="1541" max="1541" width="7.54296875" style="141" customWidth="1"/>
    <col min="1542" max="1542" width="7.453125" style="141" customWidth="1"/>
    <col min="1543" max="1543" width="7.54296875" style="141" customWidth="1"/>
    <col min="1544" max="1544" width="7" style="141" customWidth="1"/>
    <col min="1545" max="1549" width="8.1796875" style="141" customWidth="1"/>
    <col min="1550" max="1550" width="10.81640625" style="141" customWidth="1"/>
    <col min="1551" max="1791" width="9.1796875" style="141"/>
    <col min="1792" max="1792" width="4.1796875" style="141" customWidth="1"/>
    <col min="1793" max="1793" width="26.7265625" style="141" customWidth="1"/>
    <col min="1794" max="1795" width="7.7265625" style="141" customWidth="1"/>
    <col min="1796" max="1796" width="8.1796875" style="141" customWidth="1"/>
    <col min="1797" max="1797" width="7.54296875" style="141" customWidth="1"/>
    <col min="1798" max="1798" width="7.453125" style="141" customWidth="1"/>
    <col min="1799" max="1799" width="7.54296875" style="141" customWidth="1"/>
    <col min="1800" max="1800" width="7" style="141" customWidth="1"/>
    <col min="1801" max="1805" width="8.1796875" style="141" customWidth="1"/>
    <col min="1806" max="1806" width="10.81640625" style="141" customWidth="1"/>
    <col min="1807" max="2047" width="9.1796875" style="141"/>
    <col min="2048" max="2048" width="4.1796875" style="141" customWidth="1"/>
    <col min="2049" max="2049" width="26.7265625" style="141" customWidth="1"/>
    <col min="2050" max="2051" width="7.7265625" style="141" customWidth="1"/>
    <col min="2052" max="2052" width="8.1796875" style="141" customWidth="1"/>
    <col min="2053" max="2053" width="7.54296875" style="141" customWidth="1"/>
    <col min="2054" max="2054" width="7.453125" style="141" customWidth="1"/>
    <col min="2055" max="2055" width="7.54296875" style="141" customWidth="1"/>
    <col min="2056" max="2056" width="7" style="141" customWidth="1"/>
    <col min="2057" max="2061" width="8.1796875" style="141" customWidth="1"/>
    <col min="2062" max="2062" width="10.81640625" style="141" customWidth="1"/>
    <col min="2063" max="2303" width="9.1796875" style="141"/>
    <col min="2304" max="2304" width="4.1796875" style="141" customWidth="1"/>
    <col min="2305" max="2305" width="26.7265625" style="141" customWidth="1"/>
    <col min="2306" max="2307" width="7.7265625" style="141" customWidth="1"/>
    <col min="2308" max="2308" width="8.1796875" style="141" customWidth="1"/>
    <col min="2309" max="2309" width="7.54296875" style="141" customWidth="1"/>
    <col min="2310" max="2310" width="7.453125" style="141" customWidth="1"/>
    <col min="2311" max="2311" width="7.54296875" style="141" customWidth="1"/>
    <col min="2312" max="2312" width="7" style="141" customWidth="1"/>
    <col min="2313" max="2317" width="8.1796875" style="141" customWidth="1"/>
    <col min="2318" max="2318" width="10.81640625" style="141" customWidth="1"/>
    <col min="2319" max="2559" width="9.1796875" style="141"/>
    <col min="2560" max="2560" width="4.1796875" style="141" customWidth="1"/>
    <col min="2561" max="2561" width="26.7265625" style="141" customWidth="1"/>
    <col min="2562" max="2563" width="7.7265625" style="141" customWidth="1"/>
    <col min="2564" max="2564" width="8.1796875" style="141" customWidth="1"/>
    <col min="2565" max="2565" width="7.54296875" style="141" customWidth="1"/>
    <col min="2566" max="2566" width="7.453125" style="141" customWidth="1"/>
    <col min="2567" max="2567" width="7.54296875" style="141" customWidth="1"/>
    <col min="2568" max="2568" width="7" style="141" customWidth="1"/>
    <col min="2569" max="2573" width="8.1796875" style="141" customWidth="1"/>
    <col min="2574" max="2574" width="10.81640625" style="141" customWidth="1"/>
    <col min="2575" max="2815" width="9.1796875" style="141"/>
    <col min="2816" max="2816" width="4.1796875" style="141" customWidth="1"/>
    <col min="2817" max="2817" width="26.7265625" style="141" customWidth="1"/>
    <col min="2818" max="2819" width="7.7265625" style="141" customWidth="1"/>
    <col min="2820" max="2820" width="8.1796875" style="141" customWidth="1"/>
    <col min="2821" max="2821" width="7.54296875" style="141" customWidth="1"/>
    <col min="2822" max="2822" width="7.453125" style="141" customWidth="1"/>
    <col min="2823" max="2823" width="7.54296875" style="141" customWidth="1"/>
    <col min="2824" max="2824" width="7" style="141" customWidth="1"/>
    <col min="2825" max="2829" width="8.1796875" style="141" customWidth="1"/>
    <col min="2830" max="2830" width="10.81640625" style="141" customWidth="1"/>
    <col min="2831" max="3071" width="9.1796875" style="141"/>
    <col min="3072" max="3072" width="4.1796875" style="141" customWidth="1"/>
    <col min="3073" max="3073" width="26.7265625" style="141" customWidth="1"/>
    <col min="3074" max="3075" width="7.7265625" style="141" customWidth="1"/>
    <col min="3076" max="3076" width="8.1796875" style="141" customWidth="1"/>
    <col min="3077" max="3077" width="7.54296875" style="141" customWidth="1"/>
    <col min="3078" max="3078" width="7.453125" style="141" customWidth="1"/>
    <col min="3079" max="3079" width="7.54296875" style="141" customWidth="1"/>
    <col min="3080" max="3080" width="7" style="141" customWidth="1"/>
    <col min="3081" max="3085" width="8.1796875" style="141" customWidth="1"/>
    <col min="3086" max="3086" width="10.81640625" style="141" customWidth="1"/>
    <col min="3087" max="3327" width="9.1796875" style="141"/>
    <col min="3328" max="3328" width="4.1796875" style="141" customWidth="1"/>
    <col min="3329" max="3329" width="26.7265625" style="141" customWidth="1"/>
    <col min="3330" max="3331" width="7.7265625" style="141" customWidth="1"/>
    <col min="3332" max="3332" width="8.1796875" style="141" customWidth="1"/>
    <col min="3333" max="3333" width="7.54296875" style="141" customWidth="1"/>
    <col min="3334" max="3334" width="7.453125" style="141" customWidth="1"/>
    <col min="3335" max="3335" width="7.54296875" style="141" customWidth="1"/>
    <col min="3336" max="3336" width="7" style="141" customWidth="1"/>
    <col min="3337" max="3341" width="8.1796875" style="141" customWidth="1"/>
    <col min="3342" max="3342" width="10.81640625" style="141" customWidth="1"/>
    <col min="3343" max="3583" width="9.1796875" style="141"/>
    <col min="3584" max="3584" width="4.1796875" style="141" customWidth="1"/>
    <col min="3585" max="3585" width="26.7265625" style="141" customWidth="1"/>
    <col min="3586" max="3587" width="7.7265625" style="141" customWidth="1"/>
    <col min="3588" max="3588" width="8.1796875" style="141" customWidth="1"/>
    <col min="3589" max="3589" width="7.54296875" style="141" customWidth="1"/>
    <col min="3590" max="3590" width="7.453125" style="141" customWidth="1"/>
    <col min="3591" max="3591" width="7.54296875" style="141" customWidth="1"/>
    <col min="3592" max="3592" width="7" style="141" customWidth="1"/>
    <col min="3593" max="3597" width="8.1796875" style="141" customWidth="1"/>
    <col min="3598" max="3598" width="10.81640625" style="141" customWidth="1"/>
    <col min="3599" max="3839" width="9.1796875" style="141"/>
    <col min="3840" max="3840" width="4.1796875" style="141" customWidth="1"/>
    <col min="3841" max="3841" width="26.7265625" style="141" customWidth="1"/>
    <col min="3842" max="3843" width="7.7265625" style="141" customWidth="1"/>
    <col min="3844" max="3844" width="8.1796875" style="141" customWidth="1"/>
    <col min="3845" max="3845" width="7.54296875" style="141" customWidth="1"/>
    <col min="3846" max="3846" width="7.453125" style="141" customWidth="1"/>
    <col min="3847" max="3847" width="7.54296875" style="141" customWidth="1"/>
    <col min="3848" max="3848" width="7" style="141" customWidth="1"/>
    <col min="3849" max="3853" width="8.1796875" style="141" customWidth="1"/>
    <col min="3854" max="3854" width="10.81640625" style="141" customWidth="1"/>
    <col min="3855" max="4095" width="9.1796875" style="141"/>
    <col min="4096" max="4096" width="4.1796875" style="141" customWidth="1"/>
    <col min="4097" max="4097" width="26.7265625" style="141" customWidth="1"/>
    <col min="4098" max="4099" width="7.7265625" style="141" customWidth="1"/>
    <col min="4100" max="4100" width="8.1796875" style="141" customWidth="1"/>
    <col min="4101" max="4101" width="7.54296875" style="141" customWidth="1"/>
    <col min="4102" max="4102" width="7.453125" style="141" customWidth="1"/>
    <col min="4103" max="4103" width="7.54296875" style="141" customWidth="1"/>
    <col min="4104" max="4104" width="7" style="141" customWidth="1"/>
    <col min="4105" max="4109" width="8.1796875" style="141" customWidth="1"/>
    <col min="4110" max="4110" width="10.81640625" style="141" customWidth="1"/>
    <col min="4111" max="4351" width="9.1796875" style="141"/>
    <col min="4352" max="4352" width="4.1796875" style="141" customWidth="1"/>
    <col min="4353" max="4353" width="26.7265625" style="141" customWidth="1"/>
    <col min="4354" max="4355" width="7.7265625" style="141" customWidth="1"/>
    <col min="4356" max="4356" width="8.1796875" style="141" customWidth="1"/>
    <col min="4357" max="4357" width="7.54296875" style="141" customWidth="1"/>
    <col min="4358" max="4358" width="7.453125" style="141" customWidth="1"/>
    <col min="4359" max="4359" width="7.54296875" style="141" customWidth="1"/>
    <col min="4360" max="4360" width="7" style="141" customWidth="1"/>
    <col min="4361" max="4365" width="8.1796875" style="141" customWidth="1"/>
    <col min="4366" max="4366" width="10.81640625" style="141" customWidth="1"/>
    <col min="4367" max="4607" width="9.1796875" style="141"/>
    <col min="4608" max="4608" width="4.1796875" style="141" customWidth="1"/>
    <col min="4609" max="4609" width="26.7265625" style="141" customWidth="1"/>
    <col min="4610" max="4611" width="7.7265625" style="141" customWidth="1"/>
    <col min="4612" max="4612" width="8.1796875" style="141" customWidth="1"/>
    <col min="4613" max="4613" width="7.54296875" style="141" customWidth="1"/>
    <col min="4614" max="4614" width="7.453125" style="141" customWidth="1"/>
    <col min="4615" max="4615" width="7.54296875" style="141" customWidth="1"/>
    <col min="4616" max="4616" width="7" style="141" customWidth="1"/>
    <col min="4617" max="4621" width="8.1796875" style="141" customWidth="1"/>
    <col min="4622" max="4622" width="10.81640625" style="141" customWidth="1"/>
    <col min="4623" max="4863" width="9.1796875" style="141"/>
    <col min="4864" max="4864" width="4.1796875" style="141" customWidth="1"/>
    <col min="4865" max="4865" width="26.7265625" style="141" customWidth="1"/>
    <col min="4866" max="4867" width="7.7265625" style="141" customWidth="1"/>
    <col min="4868" max="4868" width="8.1796875" style="141" customWidth="1"/>
    <col min="4869" max="4869" width="7.54296875" style="141" customWidth="1"/>
    <col min="4870" max="4870" width="7.453125" style="141" customWidth="1"/>
    <col min="4871" max="4871" width="7.54296875" style="141" customWidth="1"/>
    <col min="4872" max="4872" width="7" style="141" customWidth="1"/>
    <col min="4873" max="4877" width="8.1796875" style="141" customWidth="1"/>
    <col min="4878" max="4878" width="10.81640625" style="141" customWidth="1"/>
    <col min="4879" max="5119" width="9.1796875" style="141"/>
    <col min="5120" max="5120" width="4.1796875" style="141" customWidth="1"/>
    <col min="5121" max="5121" width="26.7265625" style="141" customWidth="1"/>
    <col min="5122" max="5123" width="7.7265625" style="141" customWidth="1"/>
    <col min="5124" max="5124" width="8.1796875" style="141" customWidth="1"/>
    <col min="5125" max="5125" width="7.54296875" style="141" customWidth="1"/>
    <col min="5126" max="5126" width="7.453125" style="141" customWidth="1"/>
    <col min="5127" max="5127" width="7.54296875" style="141" customWidth="1"/>
    <col min="5128" max="5128" width="7" style="141" customWidth="1"/>
    <col min="5129" max="5133" width="8.1796875" style="141" customWidth="1"/>
    <col min="5134" max="5134" width="10.81640625" style="141" customWidth="1"/>
    <col min="5135" max="5375" width="9.1796875" style="141"/>
    <col min="5376" max="5376" width="4.1796875" style="141" customWidth="1"/>
    <col min="5377" max="5377" width="26.7265625" style="141" customWidth="1"/>
    <col min="5378" max="5379" width="7.7265625" style="141" customWidth="1"/>
    <col min="5380" max="5380" width="8.1796875" style="141" customWidth="1"/>
    <col min="5381" max="5381" width="7.54296875" style="141" customWidth="1"/>
    <col min="5382" max="5382" width="7.453125" style="141" customWidth="1"/>
    <col min="5383" max="5383" width="7.54296875" style="141" customWidth="1"/>
    <col min="5384" max="5384" width="7" style="141" customWidth="1"/>
    <col min="5385" max="5389" width="8.1796875" style="141" customWidth="1"/>
    <col min="5390" max="5390" width="10.81640625" style="141" customWidth="1"/>
    <col min="5391" max="5631" width="9.1796875" style="141"/>
    <col min="5632" max="5632" width="4.1796875" style="141" customWidth="1"/>
    <col min="5633" max="5633" width="26.7265625" style="141" customWidth="1"/>
    <col min="5634" max="5635" width="7.7265625" style="141" customWidth="1"/>
    <col min="5636" max="5636" width="8.1796875" style="141" customWidth="1"/>
    <col min="5637" max="5637" width="7.54296875" style="141" customWidth="1"/>
    <col min="5638" max="5638" width="7.453125" style="141" customWidth="1"/>
    <col min="5639" max="5639" width="7.54296875" style="141" customWidth="1"/>
    <col min="5640" max="5640" width="7" style="141" customWidth="1"/>
    <col min="5641" max="5645" width="8.1796875" style="141" customWidth="1"/>
    <col min="5646" max="5646" width="10.81640625" style="141" customWidth="1"/>
    <col min="5647" max="5887" width="9.1796875" style="141"/>
    <col min="5888" max="5888" width="4.1796875" style="141" customWidth="1"/>
    <col min="5889" max="5889" width="26.7265625" style="141" customWidth="1"/>
    <col min="5890" max="5891" width="7.7265625" style="141" customWidth="1"/>
    <col min="5892" max="5892" width="8.1796875" style="141" customWidth="1"/>
    <col min="5893" max="5893" width="7.54296875" style="141" customWidth="1"/>
    <col min="5894" max="5894" width="7.453125" style="141" customWidth="1"/>
    <col min="5895" max="5895" width="7.54296875" style="141" customWidth="1"/>
    <col min="5896" max="5896" width="7" style="141" customWidth="1"/>
    <col min="5897" max="5901" width="8.1796875" style="141" customWidth="1"/>
    <col min="5902" max="5902" width="10.81640625" style="141" customWidth="1"/>
    <col min="5903" max="6143" width="9.1796875" style="141"/>
    <col min="6144" max="6144" width="4.1796875" style="141" customWidth="1"/>
    <col min="6145" max="6145" width="26.7265625" style="141" customWidth="1"/>
    <col min="6146" max="6147" width="7.7265625" style="141" customWidth="1"/>
    <col min="6148" max="6148" width="8.1796875" style="141" customWidth="1"/>
    <col min="6149" max="6149" width="7.54296875" style="141" customWidth="1"/>
    <col min="6150" max="6150" width="7.453125" style="141" customWidth="1"/>
    <col min="6151" max="6151" width="7.54296875" style="141" customWidth="1"/>
    <col min="6152" max="6152" width="7" style="141" customWidth="1"/>
    <col min="6153" max="6157" width="8.1796875" style="141" customWidth="1"/>
    <col min="6158" max="6158" width="10.81640625" style="141" customWidth="1"/>
    <col min="6159" max="6399" width="9.1796875" style="141"/>
    <col min="6400" max="6400" width="4.1796875" style="141" customWidth="1"/>
    <col min="6401" max="6401" width="26.7265625" style="141" customWidth="1"/>
    <col min="6402" max="6403" width="7.7265625" style="141" customWidth="1"/>
    <col min="6404" max="6404" width="8.1796875" style="141" customWidth="1"/>
    <col min="6405" max="6405" width="7.54296875" style="141" customWidth="1"/>
    <col min="6406" max="6406" width="7.453125" style="141" customWidth="1"/>
    <col min="6407" max="6407" width="7.54296875" style="141" customWidth="1"/>
    <col min="6408" max="6408" width="7" style="141" customWidth="1"/>
    <col min="6409" max="6413" width="8.1796875" style="141" customWidth="1"/>
    <col min="6414" max="6414" width="10.81640625" style="141" customWidth="1"/>
    <col min="6415" max="6655" width="9.1796875" style="141"/>
    <col min="6656" max="6656" width="4.1796875" style="141" customWidth="1"/>
    <col min="6657" max="6657" width="26.7265625" style="141" customWidth="1"/>
    <col min="6658" max="6659" width="7.7265625" style="141" customWidth="1"/>
    <col min="6660" max="6660" width="8.1796875" style="141" customWidth="1"/>
    <col min="6661" max="6661" width="7.54296875" style="141" customWidth="1"/>
    <col min="6662" max="6662" width="7.453125" style="141" customWidth="1"/>
    <col min="6663" max="6663" width="7.54296875" style="141" customWidth="1"/>
    <col min="6664" max="6664" width="7" style="141" customWidth="1"/>
    <col min="6665" max="6669" width="8.1796875" style="141" customWidth="1"/>
    <col min="6670" max="6670" width="10.81640625" style="141" customWidth="1"/>
    <col min="6671" max="6911" width="9.1796875" style="141"/>
    <col min="6912" max="6912" width="4.1796875" style="141" customWidth="1"/>
    <col min="6913" max="6913" width="26.7265625" style="141" customWidth="1"/>
    <col min="6914" max="6915" width="7.7265625" style="141" customWidth="1"/>
    <col min="6916" max="6916" width="8.1796875" style="141" customWidth="1"/>
    <col min="6917" max="6917" width="7.54296875" style="141" customWidth="1"/>
    <col min="6918" max="6918" width="7.453125" style="141" customWidth="1"/>
    <col min="6919" max="6919" width="7.54296875" style="141" customWidth="1"/>
    <col min="6920" max="6920" width="7" style="141" customWidth="1"/>
    <col min="6921" max="6925" width="8.1796875" style="141" customWidth="1"/>
    <col min="6926" max="6926" width="10.81640625" style="141" customWidth="1"/>
    <col min="6927" max="7167" width="9.1796875" style="141"/>
    <col min="7168" max="7168" width="4.1796875" style="141" customWidth="1"/>
    <col min="7169" max="7169" width="26.7265625" style="141" customWidth="1"/>
    <col min="7170" max="7171" width="7.7265625" style="141" customWidth="1"/>
    <col min="7172" max="7172" width="8.1796875" style="141" customWidth="1"/>
    <col min="7173" max="7173" width="7.54296875" style="141" customWidth="1"/>
    <col min="7174" max="7174" width="7.453125" style="141" customWidth="1"/>
    <col min="7175" max="7175" width="7.54296875" style="141" customWidth="1"/>
    <col min="7176" max="7176" width="7" style="141" customWidth="1"/>
    <col min="7177" max="7181" width="8.1796875" style="141" customWidth="1"/>
    <col min="7182" max="7182" width="10.81640625" style="141" customWidth="1"/>
    <col min="7183" max="7423" width="9.1796875" style="141"/>
    <col min="7424" max="7424" width="4.1796875" style="141" customWidth="1"/>
    <col min="7425" max="7425" width="26.7265625" style="141" customWidth="1"/>
    <col min="7426" max="7427" width="7.7265625" style="141" customWidth="1"/>
    <col min="7428" max="7428" width="8.1796875" style="141" customWidth="1"/>
    <col min="7429" max="7429" width="7.54296875" style="141" customWidth="1"/>
    <col min="7430" max="7430" width="7.453125" style="141" customWidth="1"/>
    <col min="7431" max="7431" width="7.54296875" style="141" customWidth="1"/>
    <col min="7432" max="7432" width="7" style="141" customWidth="1"/>
    <col min="7433" max="7437" width="8.1796875" style="141" customWidth="1"/>
    <col min="7438" max="7438" width="10.81640625" style="141" customWidth="1"/>
    <col min="7439" max="7679" width="9.1796875" style="141"/>
    <col min="7680" max="7680" width="4.1796875" style="141" customWidth="1"/>
    <col min="7681" max="7681" width="26.7265625" style="141" customWidth="1"/>
    <col min="7682" max="7683" width="7.7265625" style="141" customWidth="1"/>
    <col min="7684" max="7684" width="8.1796875" style="141" customWidth="1"/>
    <col min="7685" max="7685" width="7.54296875" style="141" customWidth="1"/>
    <col min="7686" max="7686" width="7.453125" style="141" customWidth="1"/>
    <col min="7687" max="7687" width="7.54296875" style="141" customWidth="1"/>
    <col min="7688" max="7688" width="7" style="141" customWidth="1"/>
    <col min="7689" max="7693" width="8.1796875" style="141" customWidth="1"/>
    <col min="7694" max="7694" width="10.81640625" style="141" customWidth="1"/>
    <col min="7695" max="7935" width="9.1796875" style="141"/>
    <col min="7936" max="7936" width="4.1796875" style="141" customWidth="1"/>
    <col min="7937" max="7937" width="26.7265625" style="141" customWidth="1"/>
    <col min="7938" max="7939" width="7.7265625" style="141" customWidth="1"/>
    <col min="7940" max="7940" width="8.1796875" style="141" customWidth="1"/>
    <col min="7941" max="7941" width="7.54296875" style="141" customWidth="1"/>
    <col min="7942" max="7942" width="7.453125" style="141" customWidth="1"/>
    <col min="7943" max="7943" width="7.54296875" style="141" customWidth="1"/>
    <col min="7944" max="7944" width="7" style="141" customWidth="1"/>
    <col min="7945" max="7949" width="8.1796875" style="141" customWidth="1"/>
    <col min="7950" max="7950" width="10.81640625" style="141" customWidth="1"/>
    <col min="7951" max="8191" width="9.1796875" style="141"/>
    <col min="8192" max="8192" width="4.1796875" style="141" customWidth="1"/>
    <col min="8193" max="8193" width="26.7265625" style="141" customWidth="1"/>
    <col min="8194" max="8195" width="7.7265625" style="141" customWidth="1"/>
    <col min="8196" max="8196" width="8.1796875" style="141" customWidth="1"/>
    <col min="8197" max="8197" width="7.54296875" style="141" customWidth="1"/>
    <col min="8198" max="8198" width="7.453125" style="141" customWidth="1"/>
    <col min="8199" max="8199" width="7.54296875" style="141" customWidth="1"/>
    <col min="8200" max="8200" width="7" style="141" customWidth="1"/>
    <col min="8201" max="8205" width="8.1796875" style="141" customWidth="1"/>
    <col min="8206" max="8206" width="10.81640625" style="141" customWidth="1"/>
    <col min="8207" max="8447" width="9.1796875" style="141"/>
    <col min="8448" max="8448" width="4.1796875" style="141" customWidth="1"/>
    <col min="8449" max="8449" width="26.7265625" style="141" customWidth="1"/>
    <col min="8450" max="8451" width="7.7265625" style="141" customWidth="1"/>
    <col min="8452" max="8452" width="8.1796875" style="141" customWidth="1"/>
    <col min="8453" max="8453" width="7.54296875" style="141" customWidth="1"/>
    <col min="8454" max="8454" width="7.453125" style="141" customWidth="1"/>
    <col min="8455" max="8455" width="7.54296875" style="141" customWidth="1"/>
    <col min="8456" max="8456" width="7" style="141" customWidth="1"/>
    <col min="8457" max="8461" width="8.1796875" style="141" customWidth="1"/>
    <col min="8462" max="8462" width="10.81640625" style="141" customWidth="1"/>
    <col min="8463" max="8703" width="9.1796875" style="141"/>
    <col min="8704" max="8704" width="4.1796875" style="141" customWidth="1"/>
    <col min="8705" max="8705" width="26.7265625" style="141" customWidth="1"/>
    <col min="8706" max="8707" width="7.7265625" style="141" customWidth="1"/>
    <col min="8708" max="8708" width="8.1796875" style="141" customWidth="1"/>
    <col min="8709" max="8709" width="7.54296875" style="141" customWidth="1"/>
    <col min="8710" max="8710" width="7.453125" style="141" customWidth="1"/>
    <col min="8711" max="8711" width="7.54296875" style="141" customWidth="1"/>
    <col min="8712" max="8712" width="7" style="141" customWidth="1"/>
    <col min="8713" max="8717" width="8.1796875" style="141" customWidth="1"/>
    <col min="8718" max="8718" width="10.81640625" style="141" customWidth="1"/>
    <col min="8719" max="8959" width="9.1796875" style="141"/>
    <col min="8960" max="8960" width="4.1796875" style="141" customWidth="1"/>
    <col min="8961" max="8961" width="26.7265625" style="141" customWidth="1"/>
    <col min="8962" max="8963" width="7.7265625" style="141" customWidth="1"/>
    <col min="8964" max="8964" width="8.1796875" style="141" customWidth="1"/>
    <col min="8965" max="8965" width="7.54296875" style="141" customWidth="1"/>
    <col min="8966" max="8966" width="7.453125" style="141" customWidth="1"/>
    <col min="8967" max="8967" width="7.54296875" style="141" customWidth="1"/>
    <col min="8968" max="8968" width="7" style="141" customWidth="1"/>
    <col min="8969" max="8973" width="8.1796875" style="141" customWidth="1"/>
    <col min="8974" max="8974" width="10.81640625" style="141" customWidth="1"/>
    <col min="8975" max="9215" width="9.1796875" style="141"/>
    <col min="9216" max="9216" width="4.1796875" style="141" customWidth="1"/>
    <col min="9217" max="9217" width="26.7265625" style="141" customWidth="1"/>
    <col min="9218" max="9219" width="7.7265625" style="141" customWidth="1"/>
    <col min="9220" max="9220" width="8.1796875" style="141" customWidth="1"/>
    <col min="9221" max="9221" width="7.54296875" style="141" customWidth="1"/>
    <col min="9222" max="9222" width="7.453125" style="141" customWidth="1"/>
    <col min="9223" max="9223" width="7.54296875" style="141" customWidth="1"/>
    <col min="9224" max="9224" width="7" style="141" customWidth="1"/>
    <col min="9225" max="9229" width="8.1796875" style="141" customWidth="1"/>
    <col min="9230" max="9230" width="10.81640625" style="141" customWidth="1"/>
    <col min="9231" max="9471" width="9.1796875" style="141"/>
    <col min="9472" max="9472" width="4.1796875" style="141" customWidth="1"/>
    <col min="9473" max="9473" width="26.7265625" style="141" customWidth="1"/>
    <col min="9474" max="9475" width="7.7265625" style="141" customWidth="1"/>
    <col min="9476" max="9476" width="8.1796875" style="141" customWidth="1"/>
    <col min="9477" max="9477" width="7.54296875" style="141" customWidth="1"/>
    <col min="9478" max="9478" width="7.453125" style="141" customWidth="1"/>
    <col min="9479" max="9479" width="7.54296875" style="141" customWidth="1"/>
    <col min="9480" max="9480" width="7" style="141" customWidth="1"/>
    <col min="9481" max="9485" width="8.1796875" style="141" customWidth="1"/>
    <col min="9486" max="9486" width="10.81640625" style="141" customWidth="1"/>
    <col min="9487" max="9727" width="9.1796875" style="141"/>
    <col min="9728" max="9728" width="4.1796875" style="141" customWidth="1"/>
    <col min="9729" max="9729" width="26.7265625" style="141" customWidth="1"/>
    <col min="9730" max="9731" width="7.7265625" style="141" customWidth="1"/>
    <col min="9732" max="9732" width="8.1796875" style="141" customWidth="1"/>
    <col min="9733" max="9733" width="7.54296875" style="141" customWidth="1"/>
    <col min="9734" max="9734" width="7.453125" style="141" customWidth="1"/>
    <col min="9735" max="9735" width="7.54296875" style="141" customWidth="1"/>
    <col min="9736" max="9736" width="7" style="141" customWidth="1"/>
    <col min="9737" max="9741" width="8.1796875" style="141" customWidth="1"/>
    <col min="9742" max="9742" width="10.81640625" style="141" customWidth="1"/>
    <col min="9743" max="9983" width="9.1796875" style="141"/>
    <col min="9984" max="9984" width="4.1796875" style="141" customWidth="1"/>
    <col min="9985" max="9985" width="26.7265625" style="141" customWidth="1"/>
    <col min="9986" max="9987" width="7.7265625" style="141" customWidth="1"/>
    <col min="9988" max="9988" width="8.1796875" style="141" customWidth="1"/>
    <col min="9989" max="9989" width="7.54296875" style="141" customWidth="1"/>
    <col min="9990" max="9990" width="7.453125" style="141" customWidth="1"/>
    <col min="9991" max="9991" width="7.54296875" style="141" customWidth="1"/>
    <col min="9992" max="9992" width="7" style="141" customWidth="1"/>
    <col min="9993" max="9997" width="8.1796875" style="141" customWidth="1"/>
    <col min="9998" max="9998" width="10.81640625" style="141" customWidth="1"/>
    <col min="9999" max="10239" width="9.1796875" style="141"/>
    <col min="10240" max="10240" width="4.1796875" style="141" customWidth="1"/>
    <col min="10241" max="10241" width="26.7265625" style="141" customWidth="1"/>
    <col min="10242" max="10243" width="7.7265625" style="141" customWidth="1"/>
    <col min="10244" max="10244" width="8.1796875" style="141" customWidth="1"/>
    <col min="10245" max="10245" width="7.54296875" style="141" customWidth="1"/>
    <col min="10246" max="10246" width="7.453125" style="141" customWidth="1"/>
    <col min="10247" max="10247" width="7.54296875" style="141" customWidth="1"/>
    <col min="10248" max="10248" width="7" style="141" customWidth="1"/>
    <col min="10249" max="10253" width="8.1796875" style="141" customWidth="1"/>
    <col min="10254" max="10254" width="10.81640625" style="141" customWidth="1"/>
    <col min="10255" max="10495" width="9.1796875" style="141"/>
    <col min="10496" max="10496" width="4.1796875" style="141" customWidth="1"/>
    <col min="10497" max="10497" width="26.7265625" style="141" customWidth="1"/>
    <col min="10498" max="10499" width="7.7265625" style="141" customWidth="1"/>
    <col min="10500" max="10500" width="8.1796875" style="141" customWidth="1"/>
    <col min="10501" max="10501" width="7.54296875" style="141" customWidth="1"/>
    <col min="10502" max="10502" width="7.453125" style="141" customWidth="1"/>
    <col min="10503" max="10503" width="7.54296875" style="141" customWidth="1"/>
    <col min="10504" max="10504" width="7" style="141" customWidth="1"/>
    <col min="10505" max="10509" width="8.1796875" style="141" customWidth="1"/>
    <col min="10510" max="10510" width="10.81640625" style="141" customWidth="1"/>
    <col min="10511" max="10751" width="9.1796875" style="141"/>
    <col min="10752" max="10752" width="4.1796875" style="141" customWidth="1"/>
    <col min="10753" max="10753" width="26.7265625" style="141" customWidth="1"/>
    <col min="10754" max="10755" width="7.7265625" style="141" customWidth="1"/>
    <col min="10756" max="10756" width="8.1796875" style="141" customWidth="1"/>
    <col min="10757" max="10757" width="7.54296875" style="141" customWidth="1"/>
    <col min="10758" max="10758" width="7.453125" style="141" customWidth="1"/>
    <col min="10759" max="10759" width="7.54296875" style="141" customWidth="1"/>
    <col min="10760" max="10760" width="7" style="141" customWidth="1"/>
    <col min="10761" max="10765" width="8.1796875" style="141" customWidth="1"/>
    <col min="10766" max="10766" width="10.81640625" style="141" customWidth="1"/>
    <col min="10767" max="11007" width="9.1796875" style="141"/>
    <col min="11008" max="11008" width="4.1796875" style="141" customWidth="1"/>
    <col min="11009" max="11009" width="26.7265625" style="141" customWidth="1"/>
    <col min="11010" max="11011" width="7.7265625" style="141" customWidth="1"/>
    <col min="11012" max="11012" width="8.1796875" style="141" customWidth="1"/>
    <col min="11013" max="11013" width="7.54296875" style="141" customWidth="1"/>
    <col min="11014" max="11014" width="7.453125" style="141" customWidth="1"/>
    <col min="11015" max="11015" width="7.54296875" style="141" customWidth="1"/>
    <col min="11016" max="11016" width="7" style="141" customWidth="1"/>
    <col min="11017" max="11021" width="8.1796875" style="141" customWidth="1"/>
    <col min="11022" max="11022" width="10.81640625" style="141" customWidth="1"/>
    <col min="11023" max="11263" width="9.1796875" style="141"/>
    <col min="11264" max="11264" width="4.1796875" style="141" customWidth="1"/>
    <col min="11265" max="11265" width="26.7265625" style="141" customWidth="1"/>
    <col min="11266" max="11267" width="7.7265625" style="141" customWidth="1"/>
    <col min="11268" max="11268" width="8.1796875" style="141" customWidth="1"/>
    <col min="11269" max="11269" width="7.54296875" style="141" customWidth="1"/>
    <col min="11270" max="11270" width="7.453125" style="141" customWidth="1"/>
    <col min="11271" max="11271" width="7.54296875" style="141" customWidth="1"/>
    <col min="11272" max="11272" width="7" style="141" customWidth="1"/>
    <col min="11273" max="11277" width="8.1796875" style="141" customWidth="1"/>
    <col min="11278" max="11278" width="10.81640625" style="141" customWidth="1"/>
    <col min="11279" max="11519" width="9.1796875" style="141"/>
    <col min="11520" max="11520" width="4.1796875" style="141" customWidth="1"/>
    <col min="11521" max="11521" width="26.7265625" style="141" customWidth="1"/>
    <col min="11522" max="11523" width="7.7265625" style="141" customWidth="1"/>
    <col min="11524" max="11524" width="8.1796875" style="141" customWidth="1"/>
    <col min="11525" max="11525" width="7.54296875" style="141" customWidth="1"/>
    <col min="11526" max="11526" width="7.453125" style="141" customWidth="1"/>
    <col min="11527" max="11527" width="7.54296875" style="141" customWidth="1"/>
    <col min="11528" max="11528" width="7" style="141" customWidth="1"/>
    <col min="11529" max="11533" width="8.1796875" style="141" customWidth="1"/>
    <col min="11534" max="11534" width="10.81640625" style="141" customWidth="1"/>
    <col min="11535" max="11775" width="9.1796875" style="141"/>
    <col min="11776" max="11776" width="4.1796875" style="141" customWidth="1"/>
    <col min="11777" max="11777" width="26.7265625" style="141" customWidth="1"/>
    <col min="11778" max="11779" width="7.7265625" style="141" customWidth="1"/>
    <col min="11780" max="11780" width="8.1796875" style="141" customWidth="1"/>
    <col min="11781" max="11781" width="7.54296875" style="141" customWidth="1"/>
    <col min="11782" max="11782" width="7.453125" style="141" customWidth="1"/>
    <col min="11783" max="11783" width="7.54296875" style="141" customWidth="1"/>
    <col min="11784" max="11784" width="7" style="141" customWidth="1"/>
    <col min="11785" max="11789" width="8.1796875" style="141" customWidth="1"/>
    <col min="11790" max="11790" width="10.81640625" style="141" customWidth="1"/>
    <col min="11791" max="12031" width="9.1796875" style="141"/>
    <col min="12032" max="12032" width="4.1796875" style="141" customWidth="1"/>
    <col min="12033" max="12033" width="26.7265625" style="141" customWidth="1"/>
    <col min="12034" max="12035" width="7.7265625" style="141" customWidth="1"/>
    <col min="12036" max="12036" width="8.1796875" style="141" customWidth="1"/>
    <col min="12037" max="12037" width="7.54296875" style="141" customWidth="1"/>
    <col min="12038" max="12038" width="7.453125" style="141" customWidth="1"/>
    <col min="12039" max="12039" width="7.54296875" style="141" customWidth="1"/>
    <col min="12040" max="12040" width="7" style="141" customWidth="1"/>
    <col min="12041" max="12045" width="8.1796875" style="141" customWidth="1"/>
    <col min="12046" max="12046" width="10.81640625" style="141" customWidth="1"/>
    <col min="12047" max="12287" width="9.1796875" style="141"/>
    <col min="12288" max="12288" width="4.1796875" style="141" customWidth="1"/>
    <col min="12289" max="12289" width="26.7265625" style="141" customWidth="1"/>
    <col min="12290" max="12291" width="7.7265625" style="141" customWidth="1"/>
    <col min="12292" max="12292" width="8.1796875" style="141" customWidth="1"/>
    <col min="12293" max="12293" width="7.54296875" style="141" customWidth="1"/>
    <col min="12294" max="12294" width="7.453125" style="141" customWidth="1"/>
    <col min="12295" max="12295" width="7.54296875" style="141" customWidth="1"/>
    <col min="12296" max="12296" width="7" style="141" customWidth="1"/>
    <col min="12297" max="12301" width="8.1796875" style="141" customWidth="1"/>
    <col min="12302" max="12302" width="10.81640625" style="141" customWidth="1"/>
    <col min="12303" max="12543" width="9.1796875" style="141"/>
    <col min="12544" max="12544" width="4.1796875" style="141" customWidth="1"/>
    <col min="12545" max="12545" width="26.7265625" style="141" customWidth="1"/>
    <col min="12546" max="12547" width="7.7265625" style="141" customWidth="1"/>
    <col min="12548" max="12548" width="8.1796875" style="141" customWidth="1"/>
    <col min="12549" max="12549" width="7.54296875" style="141" customWidth="1"/>
    <col min="12550" max="12550" width="7.453125" style="141" customWidth="1"/>
    <col min="12551" max="12551" width="7.54296875" style="141" customWidth="1"/>
    <col min="12552" max="12552" width="7" style="141" customWidth="1"/>
    <col min="12553" max="12557" width="8.1796875" style="141" customWidth="1"/>
    <col min="12558" max="12558" width="10.81640625" style="141" customWidth="1"/>
    <col min="12559" max="12799" width="9.1796875" style="141"/>
    <col min="12800" max="12800" width="4.1796875" style="141" customWidth="1"/>
    <col min="12801" max="12801" width="26.7265625" style="141" customWidth="1"/>
    <col min="12802" max="12803" width="7.7265625" style="141" customWidth="1"/>
    <col min="12804" max="12804" width="8.1796875" style="141" customWidth="1"/>
    <col min="12805" max="12805" width="7.54296875" style="141" customWidth="1"/>
    <col min="12806" max="12806" width="7.453125" style="141" customWidth="1"/>
    <col min="12807" max="12807" width="7.54296875" style="141" customWidth="1"/>
    <col min="12808" max="12808" width="7" style="141" customWidth="1"/>
    <col min="12809" max="12813" width="8.1796875" style="141" customWidth="1"/>
    <col min="12814" max="12814" width="10.81640625" style="141" customWidth="1"/>
    <col min="12815" max="13055" width="9.1796875" style="141"/>
    <col min="13056" max="13056" width="4.1796875" style="141" customWidth="1"/>
    <col min="13057" max="13057" width="26.7265625" style="141" customWidth="1"/>
    <col min="13058" max="13059" width="7.7265625" style="141" customWidth="1"/>
    <col min="13060" max="13060" width="8.1796875" style="141" customWidth="1"/>
    <col min="13061" max="13061" width="7.54296875" style="141" customWidth="1"/>
    <col min="13062" max="13062" width="7.453125" style="141" customWidth="1"/>
    <col min="13063" max="13063" width="7.54296875" style="141" customWidth="1"/>
    <col min="13064" max="13064" width="7" style="141" customWidth="1"/>
    <col min="13065" max="13069" width="8.1796875" style="141" customWidth="1"/>
    <col min="13070" max="13070" width="10.81640625" style="141" customWidth="1"/>
    <col min="13071" max="13311" width="9.1796875" style="141"/>
    <col min="13312" max="13312" width="4.1796875" style="141" customWidth="1"/>
    <col min="13313" max="13313" width="26.7265625" style="141" customWidth="1"/>
    <col min="13314" max="13315" width="7.7265625" style="141" customWidth="1"/>
    <col min="13316" max="13316" width="8.1796875" style="141" customWidth="1"/>
    <col min="13317" max="13317" width="7.54296875" style="141" customWidth="1"/>
    <col min="13318" max="13318" width="7.453125" style="141" customWidth="1"/>
    <col min="13319" max="13319" width="7.54296875" style="141" customWidth="1"/>
    <col min="13320" max="13320" width="7" style="141" customWidth="1"/>
    <col min="13321" max="13325" width="8.1796875" style="141" customWidth="1"/>
    <col min="13326" max="13326" width="10.81640625" style="141" customWidth="1"/>
    <col min="13327" max="13567" width="9.1796875" style="141"/>
    <col min="13568" max="13568" width="4.1796875" style="141" customWidth="1"/>
    <col min="13569" max="13569" width="26.7265625" style="141" customWidth="1"/>
    <col min="13570" max="13571" width="7.7265625" style="141" customWidth="1"/>
    <col min="13572" max="13572" width="8.1796875" style="141" customWidth="1"/>
    <col min="13573" max="13573" width="7.54296875" style="141" customWidth="1"/>
    <col min="13574" max="13574" width="7.453125" style="141" customWidth="1"/>
    <col min="13575" max="13575" width="7.54296875" style="141" customWidth="1"/>
    <col min="13576" max="13576" width="7" style="141" customWidth="1"/>
    <col min="13577" max="13581" width="8.1796875" style="141" customWidth="1"/>
    <col min="13582" max="13582" width="10.81640625" style="141" customWidth="1"/>
    <col min="13583" max="13823" width="9.1796875" style="141"/>
    <col min="13824" max="13824" width="4.1796875" style="141" customWidth="1"/>
    <col min="13825" max="13825" width="26.7265625" style="141" customWidth="1"/>
    <col min="13826" max="13827" width="7.7265625" style="141" customWidth="1"/>
    <col min="13828" max="13828" width="8.1796875" style="141" customWidth="1"/>
    <col min="13829" max="13829" width="7.54296875" style="141" customWidth="1"/>
    <col min="13830" max="13830" width="7.453125" style="141" customWidth="1"/>
    <col min="13831" max="13831" width="7.54296875" style="141" customWidth="1"/>
    <col min="13832" max="13832" width="7" style="141" customWidth="1"/>
    <col min="13833" max="13837" width="8.1796875" style="141" customWidth="1"/>
    <col min="13838" max="13838" width="10.81640625" style="141" customWidth="1"/>
    <col min="13839" max="14079" width="9.1796875" style="141"/>
    <col min="14080" max="14080" width="4.1796875" style="141" customWidth="1"/>
    <col min="14081" max="14081" width="26.7265625" style="141" customWidth="1"/>
    <col min="14082" max="14083" width="7.7265625" style="141" customWidth="1"/>
    <col min="14084" max="14084" width="8.1796875" style="141" customWidth="1"/>
    <col min="14085" max="14085" width="7.54296875" style="141" customWidth="1"/>
    <col min="14086" max="14086" width="7.453125" style="141" customWidth="1"/>
    <col min="14087" max="14087" width="7.54296875" style="141" customWidth="1"/>
    <col min="14088" max="14088" width="7" style="141" customWidth="1"/>
    <col min="14089" max="14093" width="8.1796875" style="141" customWidth="1"/>
    <col min="14094" max="14094" width="10.81640625" style="141" customWidth="1"/>
    <col min="14095" max="14335" width="9.1796875" style="141"/>
    <col min="14336" max="14336" width="4.1796875" style="141" customWidth="1"/>
    <col min="14337" max="14337" width="26.7265625" style="141" customWidth="1"/>
    <col min="14338" max="14339" width="7.7265625" style="141" customWidth="1"/>
    <col min="14340" max="14340" width="8.1796875" style="141" customWidth="1"/>
    <col min="14341" max="14341" width="7.54296875" style="141" customWidth="1"/>
    <col min="14342" max="14342" width="7.453125" style="141" customWidth="1"/>
    <col min="14343" max="14343" width="7.54296875" style="141" customWidth="1"/>
    <col min="14344" max="14344" width="7" style="141" customWidth="1"/>
    <col min="14345" max="14349" width="8.1796875" style="141" customWidth="1"/>
    <col min="14350" max="14350" width="10.81640625" style="141" customWidth="1"/>
    <col min="14351" max="14591" width="9.1796875" style="141"/>
    <col min="14592" max="14592" width="4.1796875" style="141" customWidth="1"/>
    <col min="14593" max="14593" width="26.7265625" style="141" customWidth="1"/>
    <col min="14594" max="14595" width="7.7265625" style="141" customWidth="1"/>
    <col min="14596" max="14596" width="8.1796875" style="141" customWidth="1"/>
    <col min="14597" max="14597" width="7.54296875" style="141" customWidth="1"/>
    <col min="14598" max="14598" width="7.453125" style="141" customWidth="1"/>
    <col min="14599" max="14599" width="7.54296875" style="141" customWidth="1"/>
    <col min="14600" max="14600" width="7" style="141" customWidth="1"/>
    <col min="14601" max="14605" width="8.1796875" style="141" customWidth="1"/>
    <col min="14606" max="14606" width="10.81640625" style="141" customWidth="1"/>
    <col min="14607" max="14847" width="9.1796875" style="141"/>
    <col min="14848" max="14848" width="4.1796875" style="141" customWidth="1"/>
    <col min="14849" max="14849" width="26.7265625" style="141" customWidth="1"/>
    <col min="14850" max="14851" width="7.7265625" style="141" customWidth="1"/>
    <col min="14852" max="14852" width="8.1796875" style="141" customWidth="1"/>
    <col min="14853" max="14853" width="7.54296875" style="141" customWidth="1"/>
    <col min="14854" max="14854" width="7.453125" style="141" customWidth="1"/>
    <col min="14855" max="14855" width="7.54296875" style="141" customWidth="1"/>
    <col min="14856" max="14856" width="7" style="141" customWidth="1"/>
    <col min="14857" max="14861" width="8.1796875" style="141" customWidth="1"/>
    <col min="14862" max="14862" width="10.81640625" style="141" customWidth="1"/>
    <col min="14863" max="15103" width="9.1796875" style="141"/>
    <col min="15104" max="15104" width="4.1796875" style="141" customWidth="1"/>
    <col min="15105" max="15105" width="26.7265625" style="141" customWidth="1"/>
    <col min="15106" max="15107" width="7.7265625" style="141" customWidth="1"/>
    <col min="15108" max="15108" width="8.1796875" style="141" customWidth="1"/>
    <col min="15109" max="15109" width="7.54296875" style="141" customWidth="1"/>
    <col min="15110" max="15110" width="7.453125" style="141" customWidth="1"/>
    <col min="15111" max="15111" width="7.54296875" style="141" customWidth="1"/>
    <col min="15112" max="15112" width="7" style="141" customWidth="1"/>
    <col min="15113" max="15117" width="8.1796875" style="141" customWidth="1"/>
    <col min="15118" max="15118" width="10.81640625" style="141" customWidth="1"/>
    <col min="15119" max="15359" width="9.1796875" style="141"/>
    <col min="15360" max="15360" width="4.1796875" style="141" customWidth="1"/>
    <col min="15361" max="15361" width="26.7265625" style="141" customWidth="1"/>
    <col min="15362" max="15363" width="7.7265625" style="141" customWidth="1"/>
    <col min="15364" max="15364" width="8.1796875" style="141" customWidth="1"/>
    <col min="15365" max="15365" width="7.54296875" style="141" customWidth="1"/>
    <col min="15366" max="15366" width="7.453125" style="141" customWidth="1"/>
    <col min="15367" max="15367" width="7.54296875" style="141" customWidth="1"/>
    <col min="15368" max="15368" width="7" style="141" customWidth="1"/>
    <col min="15369" max="15373" width="8.1796875" style="141" customWidth="1"/>
    <col min="15374" max="15374" width="10.81640625" style="141" customWidth="1"/>
    <col min="15375" max="15615" width="9.1796875" style="141"/>
    <col min="15616" max="15616" width="4.1796875" style="141" customWidth="1"/>
    <col min="15617" max="15617" width="26.7265625" style="141" customWidth="1"/>
    <col min="15618" max="15619" width="7.7265625" style="141" customWidth="1"/>
    <col min="15620" max="15620" width="8.1796875" style="141" customWidth="1"/>
    <col min="15621" max="15621" width="7.54296875" style="141" customWidth="1"/>
    <col min="15622" max="15622" width="7.453125" style="141" customWidth="1"/>
    <col min="15623" max="15623" width="7.54296875" style="141" customWidth="1"/>
    <col min="15624" max="15624" width="7" style="141" customWidth="1"/>
    <col min="15625" max="15629" width="8.1796875" style="141" customWidth="1"/>
    <col min="15630" max="15630" width="10.81640625" style="141" customWidth="1"/>
    <col min="15631" max="15871" width="9.1796875" style="141"/>
    <col min="15872" max="15872" width="4.1796875" style="141" customWidth="1"/>
    <col min="15873" max="15873" width="26.7265625" style="141" customWidth="1"/>
    <col min="15874" max="15875" width="7.7265625" style="141" customWidth="1"/>
    <col min="15876" max="15876" width="8.1796875" style="141" customWidth="1"/>
    <col min="15877" max="15877" width="7.54296875" style="141" customWidth="1"/>
    <col min="15878" max="15878" width="7.453125" style="141" customWidth="1"/>
    <col min="15879" max="15879" width="7.54296875" style="141" customWidth="1"/>
    <col min="15880" max="15880" width="7" style="141" customWidth="1"/>
    <col min="15881" max="15885" width="8.1796875" style="141" customWidth="1"/>
    <col min="15886" max="15886" width="10.81640625" style="141" customWidth="1"/>
    <col min="15887" max="16127" width="9.1796875" style="141"/>
    <col min="16128" max="16128" width="4.1796875" style="141" customWidth="1"/>
    <col min="16129" max="16129" width="26.7265625" style="141" customWidth="1"/>
    <col min="16130" max="16131" width="7.7265625" style="141" customWidth="1"/>
    <col min="16132" max="16132" width="8.1796875" style="141" customWidth="1"/>
    <col min="16133" max="16133" width="7.54296875" style="141" customWidth="1"/>
    <col min="16134" max="16134" width="7.453125" style="141" customWidth="1"/>
    <col min="16135" max="16135" width="7.54296875" style="141" customWidth="1"/>
    <col min="16136" max="16136" width="7" style="141" customWidth="1"/>
    <col min="16137" max="16141" width="8.1796875" style="141" customWidth="1"/>
    <col min="16142" max="16142" width="10.81640625" style="141" customWidth="1"/>
    <col min="16143" max="16384" width="9.1796875" style="141"/>
  </cols>
  <sheetData>
    <row r="1" spans="1:16" ht="31.5" customHeight="1" x14ac:dyDescent="0.35">
      <c r="K1" s="758" t="s">
        <v>929</v>
      </c>
      <c r="L1" s="758"/>
      <c r="M1" s="758"/>
      <c r="N1" s="758"/>
      <c r="O1" s="758"/>
    </row>
    <row r="2" spans="1:16" ht="16.5" customHeight="1" x14ac:dyDescent="0.35">
      <c r="A2" s="759" t="s">
        <v>850</v>
      </c>
      <c r="B2" s="760"/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</row>
    <row r="3" spans="1:16" x14ac:dyDescent="0.35">
      <c r="O3" s="486" t="s">
        <v>652</v>
      </c>
    </row>
    <row r="4" spans="1:16" s="142" customFormat="1" ht="22.5" customHeight="1" x14ac:dyDescent="0.35">
      <c r="A4" s="499" t="s">
        <v>781</v>
      </c>
      <c r="B4" s="487" t="s">
        <v>247</v>
      </c>
      <c r="C4" s="487" t="s">
        <v>403</v>
      </c>
      <c r="D4" s="487" t="s">
        <v>404</v>
      </c>
      <c r="E4" s="487" t="s">
        <v>405</v>
      </c>
      <c r="F4" s="487" t="s">
        <v>406</v>
      </c>
      <c r="G4" s="487" t="s">
        <v>407</v>
      </c>
      <c r="H4" s="487" t="s">
        <v>408</v>
      </c>
      <c r="I4" s="487" t="s">
        <v>409</v>
      </c>
      <c r="J4" s="487" t="s">
        <v>410</v>
      </c>
      <c r="K4" s="487" t="s">
        <v>411</v>
      </c>
      <c r="L4" s="487" t="s">
        <v>412</v>
      </c>
      <c r="M4" s="487" t="s">
        <v>413</v>
      </c>
      <c r="N4" s="487" t="s">
        <v>414</v>
      </c>
      <c r="O4" s="487" t="s">
        <v>349</v>
      </c>
    </row>
    <row r="5" spans="1:16" s="143" customFormat="1" ht="15" customHeight="1" x14ac:dyDescent="0.35">
      <c r="A5" s="147" t="s">
        <v>4</v>
      </c>
      <c r="B5" s="761" t="s">
        <v>245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</row>
    <row r="6" spans="1:16" s="143" customFormat="1" x14ac:dyDescent="0.35">
      <c r="A6" s="147" t="s">
        <v>18</v>
      </c>
      <c r="B6" s="144" t="s">
        <v>248</v>
      </c>
      <c r="C6" s="145">
        <f>+'Önkormányzat összevont 1'!$F7/12</f>
        <v>68820004.25</v>
      </c>
      <c r="D6" s="145">
        <f>+'Önkormányzat összevont 1'!$F7/12</f>
        <v>68820004.25</v>
      </c>
      <c r="E6" s="145">
        <f>+'Önkormányzat összevont 1'!$F7/12</f>
        <v>68820004.25</v>
      </c>
      <c r="F6" s="145">
        <f>+'Önkormányzat összevont 1'!$F7/12</f>
        <v>68820004.25</v>
      </c>
      <c r="G6" s="145">
        <f>+'Önkormányzat összevont 1'!$F7/12</f>
        <v>68820004.25</v>
      </c>
      <c r="H6" s="145">
        <f>+'Önkormányzat összevont 1'!$F7/12</f>
        <v>68820004.25</v>
      </c>
      <c r="I6" s="145">
        <f>+'Önkormányzat összevont 1'!$F7/12</f>
        <v>68820004.25</v>
      </c>
      <c r="J6" s="145">
        <f>+'Önkormányzat összevont 1'!$F7/12</f>
        <v>68820004.25</v>
      </c>
      <c r="K6" s="145">
        <f>+'Önkormányzat összevont 1'!$F7/12</f>
        <v>68820004.25</v>
      </c>
      <c r="L6" s="145">
        <f>+'Önkormányzat összevont 1'!$F7/12</f>
        <v>68820004.25</v>
      </c>
      <c r="M6" s="145">
        <f>+'Önkormányzat összevont 1'!$F7/12</f>
        <v>68820004.25</v>
      </c>
      <c r="N6" s="145">
        <f>+'Önkormányzat összevont 1'!$F7/12</f>
        <v>68820004.25</v>
      </c>
      <c r="O6" s="488">
        <f t="shared" ref="O6:O27" si="0">SUM(C6:N6)</f>
        <v>825840051</v>
      </c>
    </row>
    <row r="7" spans="1:16" s="146" customFormat="1" x14ac:dyDescent="0.35">
      <c r="A7" s="147" t="s">
        <v>32</v>
      </c>
      <c r="B7" s="144" t="s">
        <v>415</v>
      </c>
      <c r="C7" s="145">
        <v>1685907</v>
      </c>
      <c r="D7" s="145">
        <v>1685907</v>
      </c>
      <c r="E7" s="145">
        <v>1685907</v>
      </c>
      <c r="F7" s="145">
        <v>1685907</v>
      </c>
      <c r="G7" s="145">
        <v>1685907</v>
      </c>
      <c r="H7" s="145">
        <v>1685907</v>
      </c>
      <c r="I7" s="145">
        <v>101685907</v>
      </c>
      <c r="J7" s="145">
        <v>1685907</v>
      </c>
      <c r="K7" s="145">
        <v>1685907</v>
      </c>
      <c r="L7" s="145">
        <v>101685907</v>
      </c>
      <c r="M7" s="145">
        <v>1685907</v>
      </c>
      <c r="N7" s="145">
        <v>1685916</v>
      </c>
      <c r="O7" s="488">
        <f t="shared" si="0"/>
        <v>220230893</v>
      </c>
    </row>
    <row r="8" spans="1:16" s="146" customFormat="1" ht="21" x14ac:dyDescent="0.35">
      <c r="A8" s="147" t="s">
        <v>215</v>
      </c>
      <c r="B8" s="144" t="s">
        <v>416</v>
      </c>
      <c r="C8" s="145"/>
      <c r="D8" s="145"/>
      <c r="E8" s="145"/>
      <c r="F8" s="145"/>
      <c r="G8" s="145"/>
      <c r="H8" s="145"/>
      <c r="I8" s="145">
        <f>+'Önkormányzat összevont 1'!$F21/3</f>
        <v>144771535</v>
      </c>
      <c r="J8" s="145">
        <f>+'Önkormányzat összevont 1'!$F21/3</f>
        <v>144771535</v>
      </c>
      <c r="K8" s="145">
        <f>+'Önkormányzat összevont 1'!$F21/3</f>
        <v>144771535</v>
      </c>
      <c r="L8" s="145"/>
      <c r="M8" s="145"/>
      <c r="N8" s="145"/>
      <c r="O8" s="488">
        <f t="shared" si="0"/>
        <v>434314605</v>
      </c>
    </row>
    <row r="9" spans="1:16" s="146" customFormat="1" ht="14.15" customHeight="1" x14ac:dyDescent="0.35">
      <c r="A9" s="147" t="s">
        <v>60</v>
      </c>
      <c r="B9" s="147" t="s">
        <v>253</v>
      </c>
      <c r="C9" s="145"/>
      <c r="D9" s="145"/>
      <c r="E9" s="145">
        <f>+'Önkormányzat összevont 1'!F28/2</f>
        <v>250000000</v>
      </c>
      <c r="F9" s="145"/>
      <c r="G9" s="145"/>
      <c r="H9" s="145"/>
      <c r="I9" s="145"/>
      <c r="J9" s="145"/>
      <c r="K9" s="145">
        <f>+'Önkormányzat összevont 1'!F28/2</f>
        <v>250000000</v>
      </c>
      <c r="L9" s="145"/>
      <c r="M9" s="145"/>
      <c r="N9" s="145"/>
      <c r="O9" s="488">
        <f t="shared" si="0"/>
        <v>500000000</v>
      </c>
    </row>
    <row r="10" spans="1:16" s="146" customFormat="1" ht="14.15" customHeight="1" x14ac:dyDescent="0.35">
      <c r="A10" s="147" t="s">
        <v>82</v>
      </c>
      <c r="B10" s="147" t="s">
        <v>417</v>
      </c>
      <c r="C10" s="145">
        <f>+'Önkormányzat összevont 1'!$F35/12</f>
        <v>17150247.75</v>
      </c>
      <c r="D10" s="145">
        <f>+'Önkormányzat összevont 1'!$F35/12</f>
        <v>17150247.75</v>
      </c>
      <c r="E10" s="145">
        <f>+'Önkormányzat összevont 1'!$F35/12</f>
        <v>17150247.75</v>
      </c>
      <c r="F10" s="145">
        <f>+'Önkormányzat összevont 1'!$F35/12</f>
        <v>17150247.75</v>
      </c>
      <c r="G10" s="145">
        <f>+'Önkormányzat összevont 1'!$F35/12</f>
        <v>17150247.75</v>
      </c>
      <c r="H10" s="145">
        <f>+'Önkormányzat összevont 1'!$F35/12</f>
        <v>17150247.75</v>
      </c>
      <c r="I10" s="145">
        <f>+'Önkormányzat összevont 1'!$F35/12</f>
        <v>17150247.75</v>
      </c>
      <c r="J10" s="145">
        <f>+'Önkormányzat összevont 1'!$F35/12</f>
        <v>17150247.75</v>
      </c>
      <c r="K10" s="145">
        <f>+'Önkormányzat összevont 1'!$F35/12</f>
        <v>17150247.75</v>
      </c>
      <c r="L10" s="145">
        <f>+'Önkormányzat összevont 1'!$F35/12</f>
        <v>17150247.75</v>
      </c>
      <c r="M10" s="145">
        <f>+'Önkormányzat összevont 1'!$F35/12</f>
        <v>17150247.75</v>
      </c>
      <c r="N10" s="145">
        <f>+'Önkormányzat összevont 1'!$F35/12</f>
        <v>17150247.75</v>
      </c>
      <c r="O10" s="488">
        <f t="shared" si="0"/>
        <v>205802973</v>
      </c>
    </row>
    <row r="11" spans="1:16" s="146" customFormat="1" ht="14.15" customHeight="1" x14ac:dyDescent="0.35">
      <c r="A11" s="147" t="s">
        <v>226</v>
      </c>
      <c r="B11" s="147" t="s">
        <v>299</v>
      </c>
      <c r="C11" s="145"/>
      <c r="D11" s="145"/>
      <c r="E11" s="145"/>
      <c r="F11" s="145"/>
      <c r="G11" s="145"/>
      <c r="H11" s="145"/>
      <c r="I11" s="145"/>
      <c r="J11" s="145"/>
      <c r="K11" s="145">
        <f>+'Önkormányzat összevont 1'!J46</f>
        <v>0</v>
      </c>
      <c r="L11" s="145">
        <f>+'Önkormányzat összevont 1'!F46</f>
        <v>139556646</v>
      </c>
      <c r="M11" s="145"/>
      <c r="N11" s="145"/>
      <c r="O11" s="488">
        <f t="shared" si="0"/>
        <v>139556646</v>
      </c>
    </row>
    <row r="12" spans="1:16" s="146" customFormat="1" ht="14.15" customHeight="1" x14ac:dyDescent="0.35">
      <c r="A12" s="147" t="s">
        <v>104</v>
      </c>
      <c r="B12" s="147" t="s">
        <v>254</v>
      </c>
      <c r="C12" s="145">
        <f>+'Önkormányzat összevont 1'!C52/12</f>
        <v>0</v>
      </c>
      <c r="D12" s="145">
        <f>+'Önkormányzat összevont 1'!C52/12</f>
        <v>0</v>
      </c>
      <c r="E12" s="145">
        <f>+'Önkormányzat összevont 1'!C52/12</f>
        <v>0</v>
      </c>
      <c r="F12" s="145">
        <f>+'Önkormányzat összevont 1'!F52/12</f>
        <v>0</v>
      </c>
      <c r="G12" s="145">
        <f>+'Önkormányzat összevont 1'!C52/12</f>
        <v>0</v>
      </c>
      <c r="H12" s="145">
        <f>+'Önkormányzat összevont 1'!C52/12</f>
        <v>0</v>
      </c>
      <c r="I12" s="145">
        <f>+'Önkormányzat összevont 1'!C52/12</f>
        <v>0</v>
      </c>
      <c r="J12" s="145">
        <f>+'Önkormányzat összevont 1'!C52/12</f>
        <v>0</v>
      </c>
      <c r="K12" s="145">
        <f>+'Önkormányzat összevont 1'!C52/12</f>
        <v>0</v>
      </c>
      <c r="L12" s="145">
        <f>+'Önkormányzat összevont 1'!C52/12</f>
        <v>0</v>
      </c>
      <c r="M12" s="145">
        <f>+'Önkormányzat összevont 1'!C52/12</f>
        <v>0</v>
      </c>
      <c r="N12" s="145">
        <f>+'Önkormányzat összevont 1'!C52/12</f>
        <v>0</v>
      </c>
      <c r="O12" s="488">
        <f t="shared" si="0"/>
        <v>0</v>
      </c>
    </row>
    <row r="13" spans="1:16" s="146" customFormat="1" x14ac:dyDescent="0.35">
      <c r="A13" s="147" t="s">
        <v>114</v>
      </c>
      <c r="B13" s="144" t="s">
        <v>418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488">
        <f t="shared" si="0"/>
        <v>0</v>
      </c>
    </row>
    <row r="14" spans="1:16" s="146" customFormat="1" ht="14.15" customHeight="1" x14ac:dyDescent="0.35">
      <c r="A14" s="147" t="s">
        <v>238</v>
      </c>
      <c r="B14" s="147" t="s">
        <v>419</v>
      </c>
      <c r="C14" s="145"/>
      <c r="D14" s="145"/>
      <c r="E14" s="145"/>
      <c r="F14" s="145"/>
      <c r="G14" s="145">
        <f>+'Önkormányzat összevont 1'!F72</f>
        <v>1562934665</v>
      </c>
      <c r="H14" s="145"/>
      <c r="I14" s="145"/>
      <c r="J14" s="145"/>
      <c r="K14" s="145">
        <f>+'Önkormányzat összevont 1'!F63</f>
        <v>344804413</v>
      </c>
      <c r="L14" s="145"/>
      <c r="M14" s="145"/>
      <c r="N14" s="145">
        <f>+'Önkormányzat összevont 1'!F75</f>
        <v>33033603</v>
      </c>
      <c r="O14" s="488">
        <f t="shared" si="0"/>
        <v>1940772681</v>
      </c>
    </row>
    <row r="15" spans="1:16" s="143" customFormat="1" ht="16" customHeight="1" x14ac:dyDescent="0.35">
      <c r="A15" s="147" t="s">
        <v>256</v>
      </c>
      <c r="B15" s="489" t="s">
        <v>420</v>
      </c>
      <c r="C15" s="490">
        <f t="shared" ref="C15:N15" si="1">SUM(C6:C14)</f>
        <v>87656159</v>
      </c>
      <c r="D15" s="490">
        <f t="shared" si="1"/>
        <v>87656159</v>
      </c>
      <c r="E15" s="490">
        <f t="shared" si="1"/>
        <v>337656159</v>
      </c>
      <c r="F15" s="490">
        <f t="shared" si="1"/>
        <v>87656159</v>
      </c>
      <c r="G15" s="490">
        <f t="shared" si="1"/>
        <v>1650590824</v>
      </c>
      <c r="H15" s="490">
        <f t="shared" si="1"/>
        <v>87656159</v>
      </c>
      <c r="I15" s="490">
        <f t="shared" si="1"/>
        <v>332427694</v>
      </c>
      <c r="J15" s="490">
        <f t="shared" si="1"/>
        <v>232427694</v>
      </c>
      <c r="K15" s="490">
        <f t="shared" si="1"/>
        <v>827232107</v>
      </c>
      <c r="L15" s="490">
        <f t="shared" si="1"/>
        <v>327212805</v>
      </c>
      <c r="M15" s="490">
        <f t="shared" si="1"/>
        <v>87656159</v>
      </c>
      <c r="N15" s="490">
        <f t="shared" si="1"/>
        <v>120689771</v>
      </c>
      <c r="O15" s="490">
        <f>SUM(C15:N15)</f>
        <v>4266517849</v>
      </c>
      <c r="P15" s="485">
        <f>'Önkormányzat összevont 1'!F86-'Likviditás 18'!O15</f>
        <v>0</v>
      </c>
    </row>
    <row r="16" spans="1:16" s="143" customFormat="1" ht="15" customHeight="1" x14ac:dyDescent="0.35">
      <c r="A16" s="147" t="s">
        <v>257</v>
      </c>
      <c r="B16" s="761" t="s">
        <v>246</v>
      </c>
      <c r="C16" s="761"/>
      <c r="D16" s="761"/>
      <c r="E16" s="761"/>
      <c r="F16" s="761"/>
      <c r="G16" s="761"/>
      <c r="H16" s="761"/>
      <c r="I16" s="761"/>
      <c r="J16" s="761"/>
      <c r="K16" s="761"/>
      <c r="L16" s="761"/>
      <c r="M16" s="761"/>
      <c r="N16" s="761"/>
      <c r="O16" s="761"/>
    </row>
    <row r="17" spans="1:16" s="146" customFormat="1" ht="14.15" customHeight="1" x14ac:dyDescent="0.35">
      <c r="A17" s="147" t="s">
        <v>258</v>
      </c>
      <c r="B17" s="147" t="s">
        <v>249</v>
      </c>
      <c r="C17" s="145">
        <f>+'Önkormányzat összevont 1'!$F96/12</f>
        <v>61362731.583333336</v>
      </c>
      <c r="D17" s="145">
        <f>+'Önkormányzat összevont 1'!$F96/12</f>
        <v>61362731.583333336</v>
      </c>
      <c r="E17" s="145">
        <f>+'Önkormányzat összevont 1'!$F96/12</f>
        <v>61362731.583333336</v>
      </c>
      <c r="F17" s="145">
        <f>+'Önkormányzat összevont 1'!$F96/12</f>
        <v>61362731.583333336</v>
      </c>
      <c r="G17" s="145">
        <f>+'Önkormányzat összevont 1'!$F96/12</f>
        <v>61362731.583333336</v>
      </c>
      <c r="H17" s="145">
        <f>+'Önkormányzat összevont 1'!$F96/12</f>
        <v>61362731.583333336</v>
      </c>
      <c r="I17" s="145">
        <f>+'Önkormányzat összevont 1'!$F96/12</f>
        <v>61362731.583333336</v>
      </c>
      <c r="J17" s="145">
        <f>+'Önkormányzat összevont 1'!$F96/12</f>
        <v>61362731.583333336</v>
      </c>
      <c r="K17" s="145">
        <f>+'Önkormányzat összevont 1'!$F96/12</f>
        <v>61362731.583333336</v>
      </c>
      <c r="L17" s="145">
        <f>+'Önkormányzat összevont 1'!$F96/12</f>
        <v>61362731.583333336</v>
      </c>
      <c r="M17" s="145">
        <f>+'Önkormányzat összevont 1'!$F96/12</f>
        <v>61362731.583333336</v>
      </c>
      <c r="N17" s="145">
        <f>+'Önkormányzat összevont 1'!$F96/12</f>
        <v>61362731.583333336</v>
      </c>
      <c r="O17" s="488">
        <f t="shared" si="0"/>
        <v>736352779.00000012</v>
      </c>
    </row>
    <row r="18" spans="1:16" s="146" customFormat="1" ht="27" customHeight="1" x14ac:dyDescent="0.35">
      <c r="A18" s="147" t="s">
        <v>261</v>
      </c>
      <c r="B18" s="144" t="s">
        <v>169</v>
      </c>
      <c r="C18" s="145">
        <f>+'Önkormányzat összevont 1'!$F97/12</f>
        <v>9660624.5</v>
      </c>
      <c r="D18" s="145">
        <f>+'Önkormányzat összevont 1'!$F97/12</f>
        <v>9660624.5</v>
      </c>
      <c r="E18" s="145">
        <f>+'Önkormányzat összevont 1'!$F97/12</f>
        <v>9660624.5</v>
      </c>
      <c r="F18" s="145">
        <f>+'Önkormányzat összevont 1'!$F97/12</f>
        <v>9660624.5</v>
      </c>
      <c r="G18" s="145">
        <f>+'Önkormányzat összevont 1'!$F97/12</f>
        <v>9660624.5</v>
      </c>
      <c r="H18" s="145">
        <f>+'Önkormányzat összevont 1'!$F97/12</f>
        <v>9660624.5</v>
      </c>
      <c r="I18" s="145">
        <f>+'Önkormányzat összevont 1'!$F97/12</f>
        <v>9660624.5</v>
      </c>
      <c r="J18" s="145">
        <f>+'Önkormányzat összevont 1'!$F97/12</f>
        <v>9660624.5</v>
      </c>
      <c r="K18" s="145">
        <f>+'Önkormányzat összevont 1'!$F97/12</f>
        <v>9660624.5</v>
      </c>
      <c r="L18" s="145">
        <f>+'Önkormányzat összevont 1'!$F97/12</f>
        <v>9660624.5</v>
      </c>
      <c r="M18" s="145">
        <f>+'Önkormányzat összevont 1'!$F97/12</f>
        <v>9660624.5</v>
      </c>
      <c r="N18" s="145">
        <f>+'Önkormányzat összevont 1'!$F97/12</f>
        <v>9660624.5</v>
      </c>
      <c r="O18" s="488">
        <f t="shared" si="0"/>
        <v>115927494</v>
      </c>
    </row>
    <row r="19" spans="1:16" s="146" customFormat="1" ht="14.15" customHeight="1" x14ac:dyDescent="0.35">
      <c r="A19" s="147" t="s">
        <v>264</v>
      </c>
      <c r="B19" s="147" t="s">
        <v>170</v>
      </c>
      <c r="C19" s="145">
        <f>+'Önkormányzat összevont 1'!$F98/12</f>
        <v>61917802.166666664</v>
      </c>
      <c r="D19" s="145">
        <f>+'Önkormányzat összevont 1'!$F98/12</f>
        <v>61917802.166666664</v>
      </c>
      <c r="E19" s="145">
        <f>+'Önkormányzat összevont 1'!$F98/12</f>
        <v>61917802.166666664</v>
      </c>
      <c r="F19" s="145">
        <f>+'Önkormányzat összevont 1'!$F98/12</f>
        <v>61917802.166666664</v>
      </c>
      <c r="G19" s="145">
        <f>+'Önkormányzat összevont 1'!$F98/12</f>
        <v>61917802.166666664</v>
      </c>
      <c r="H19" s="145">
        <f>+'Önkormányzat összevont 1'!$F98/12</f>
        <v>61917802.166666664</v>
      </c>
      <c r="I19" s="145">
        <f>+'Önkormányzat összevont 1'!$F98/12</f>
        <v>61917802.166666664</v>
      </c>
      <c r="J19" s="145">
        <f>+'Önkormányzat összevont 1'!$F98/12</f>
        <v>61917802.166666664</v>
      </c>
      <c r="K19" s="145">
        <f>+'Önkormányzat összevont 1'!$F98/12</f>
        <v>61917802.166666664</v>
      </c>
      <c r="L19" s="145">
        <f>+'Önkormányzat összevont 1'!$F98/12</f>
        <v>61917802.166666664</v>
      </c>
      <c r="M19" s="145">
        <f>+'Önkormányzat összevont 1'!$F98/12</f>
        <v>61917802.166666664</v>
      </c>
      <c r="N19" s="145">
        <f>+'Önkormányzat összevont 1'!$F98/12</f>
        <v>61917802.166666664</v>
      </c>
      <c r="O19" s="488">
        <f t="shared" si="0"/>
        <v>743013625.99999988</v>
      </c>
    </row>
    <row r="20" spans="1:16" s="146" customFormat="1" ht="14.15" customHeight="1" x14ac:dyDescent="0.35">
      <c r="A20" s="147" t="s">
        <v>267</v>
      </c>
      <c r="B20" s="147" t="s">
        <v>171</v>
      </c>
      <c r="C20" s="145">
        <f>+'Önkormányzat összevont 1'!$F99/12</f>
        <v>1116666.6666666667</v>
      </c>
      <c r="D20" s="145">
        <f>+'Önkormányzat összevont 1'!$F99/12</f>
        <v>1116666.6666666667</v>
      </c>
      <c r="E20" s="145">
        <f>+'Önkormányzat összevont 1'!$F99/12</f>
        <v>1116666.6666666667</v>
      </c>
      <c r="F20" s="145">
        <f>+'Önkormányzat összevont 1'!$F99/12</f>
        <v>1116666.6666666667</v>
      </c>
      <c r="G20" s="145">
        <f>+'Önkormányzat összevont 1'!$F99/12</f>
        <v>1116666.6666666667</v>
      </c>
      <c r="H20" s="145">
        <f>+'Önkormányzat összevont 1'!$F99/12</f>
        <v>1116666.6666666667</v>
      </c>
      <c r="I20" s="145">
        <f>+'Önkormányzat összevont 1'!$F99/12</f>
        <v>1116666.6666666667</v>
      </c>
      <c r="J20" s="145">
        <f>+'Önkormányzat összevont 1'!$F99/12</f>
        <v>1116666.6666666667</v>
      </c>
      <c r="K20" s="145">
        <f>+'Önkormányzat összevont 1'!$F99/12</f>
        <v>1116666.6666666667</v>
      </c>
      <c r="L20" s="145">
        <f>+'Önkormányzat összevont 1'!$F99/12</f>
        <v>1116666.6666666667</v>
      </c>
      <c r="M20" s="145">
        <f>+'Önkormányzat összevont 1'!$F99/12</f>
        <v>1116666.6666666667</v>
      </c>
      <c r="N20" s="145">
        <f>+'Önkormányzat összevont 1'!$F99/12</f>
        <v>1116666.6666666667</v>
      </c>
      <c r="O20" s="488">
        <f t="shared" si="0"/>
        <v>13399999.999999998</v>
      </c>
    </row>
    <row r="21" spans="1:16" s="146" customFormat="1" ht="14.15" customHeight="1" x14ac:dyDescent="0.35">
      <c r="A21" s="147" t="s">
        <v>270</v>
      </c>
      <c r="B21" s="147" t="s">
        <v>421</v>
      </c>
      <c r="C21" s="145">
        <f>+'Önkormányzat összevont 1'!$F100/12</f>
        <v>66943963.083333336</v>
      </c>
      <c r="D21" s="145">
        <f>+'Önkormányzat összevont 1'!$F100/12</f>
        <v>66943963.083333336</v>
      </c>
      <c r="E21" s="145">
        <f>+'Önkormányzat összevont 1'!$F100/12</f>
        <v>66943963.083333336</v>
      </c>
      <c r="F21" s="145">
        <f>+'Önkormányzat összevont 1'!$F100/12</f>
        <v>66943963.083333336</v>
      </c>
      <c r="G21" s="145">
        <f>+'Önkormányzat összevont 1'!$F100/12</f>
        <v>66943963.083333336</v>
      </c>
      <c r="H21" s="145">
        <f>+'Önkormányzat összevont 1'!$F100/12</f>
        <v>66943963.083333336</v>
      </c>
      <c r="I21" s="145">
        <f>+'Önkormányzat összevont 1'!$F100/12</f>
        <v>66943963.083333336</v>
      </c>
      <c r="J21" s="145">
        <f>+'Önkormányzat összevont 1'!$F100/12</f>
        <v>66943963.083333336</v>
      </c>
      <c r="K21" s="145">
        <f>+'Önkormányzat összevont 1'!$F100/12</f>
        <v>66943963.083333336</v>
      </c>
      <c r="L21" s="145">
        <f>+'Önkormányzat összevont 1'!$F100/12</f>
        <v>66943963.083333336</v>
      </c>
      <c r="M21" s="145">
        <f>+'Önkormányzat összevont 1'!$F100/12</f>
        <v>66943963.083333336</v>
      </c>
      <c r="N21" s="145">
        <f>+'Önkormányzat összevont 1'!$F100/12</f>
        <v>66943963.083333336</v>
      </c>
      <c r="O21" s="488">
        <f t="shared" si="0"/>
        <v>803327557.00000012</v>
      </c>
    </row>
    <row r="22" spans="1:16" s="146" customFormat="1" ht="14.15" customHeight="1" x14ac:dyDescent="0.35">
      <c r="A22" s="147" t="s">
        <v>273</v>
      </c>
      <c r="B22" s="147" t="s">
        <v>255</v>
      </c>
      <c r="C22" s="145">
        <f>+'Önkormányzat összevont 1'!$F124/12</f>
        <v>1214729.8333333333</v>
      </c>
      <c r="D22" s="145">
        <f>+'Önkormányzat összevont 1'!$F124/12</f>
        <v>1214729.8333333333</v>
      </c>
      <c r="E22" s="145">
        <f>+'Önkormányzat összevont 1'!$F124/12</f>
        <v>1214729.8333333333</v>
      </c>
      <c r="F22" s="145">
        <f>+'Önkormányzat összevont 1'!$F124/12</f>
        <v>1214729.8333333333</v>
      </c>
      <c r="G22" s="145">
        <f>+'Önkormányzat összevont 1'!$F124/12</f>
        <v>1214729.8333333333</v>
      </c>
      <c r="H22" s="145">
        <f>+'Önkormányzat összevont 1'!$F124/12</f>
        <v>1214729.8333333333</v>
      </c>
      <c r="I22" s="145">
        <f>+'Önkormányzat összevont 1'!$F124/12</f>
        <v>1214729.8333333333</v>
      </c>
      <c r="J22" s="145">
        <f>+'Önkormányzat összevont 1'!$F124/12</f>
        <v>1214729.8333333333</v>
      </c>
      <c r="K22" s="145">
        <f>+'Önkormányzat összevont 1'!$F124/12</f>
        <v>1214729.8333333333</v>
      </c>
      <c r="L22" s="145">
        <f>+'Önkormányzat összevont 1'!$F124/12</f>
        <v>1214729.8333333333</v>
      </c>
      <c r="M22" s="145">
        <f>+'Önkormányzat összevont 1'!$F124/12</f>
        <v>1214729.8333333333</v>
      </c>
      <c r="N22" s="145">
        <f>+'Önkormányzat összevont 1'!$F124/12</f>
        <v>1214729.8333333333</v>
      </c>
      <c r="O22" s="488">
        <f t="shared" si="0"/>
        <v>14576758.000000002</v>
      </c>
    </row>
    <row r="23" spans="1:16" s="146" customFormat="1" ht="14.15" customHeight="1" x14ac:dyDescent="0.35">
      <c r="A23" s="147" t="s">
        <v>276</v>
      </c>
      <c r="B23" s="147" t="s">
        <v>194</v>
      </c>
      <c r="C23" s="145"/>
      <c r="D23" s="145"/>
      <c r="E23" s="145"/>
      <c r="F23" s="145"/>
      <c r="G23" s="145"/>
      <c r="H23" s="145">
        <f>+'Önkormányzat összevont 1'!$F111/3</f>
        <v>601001985.33333337</v>
      </c>
      <c r="I23" s="145">
        <f>+'Önkormányzat összevont 1'!$F111/3</f>
        <v>601001985.33333337</v>
      </c>
      <c r="J23" s="145">
        <f>+'Önkormányzat összevont 1'!$F111/3</f>
        <v>601001985.33333337</v>
      </c>
      <c r="K23" s="145"/>
      <c r="L23" s="145"/>
      <c r="M23" s="145"/>
      <c r="N23" s="145"/>
      <c r="O23" s="488">
        <f t="shared" si="0"/>
        <v>1803005956</v>
      </c>
    </row>
    <row r="24" spans="1:16" s="146" customFormat="1" x14ac:dyDescent="0.35">
      <c r="A24" s="147" t="s">
        <v>279</v>
      </c>
      <c r="B24" s="144" t="s">
        <v>196</v>
      </c>
      <c r="C24" s="145"/>
      <c r="D24" s="145"/>
      <c r="E24" s="145"/>
      <c r="F24" s="145"/>
      <c r="G24" s="145"/>
      <c r="H24" s="145">
        <f>+'Önkormányzat összevont 1'!F113</f>
        <v>2720000</v>
      </c>
      <c r="I24" s="145"/>
      <c r="J24" s="145"/>
      <c r="K24" s="145"/>
      <c r="L24" s="145"/>
      <c r="M24" s="145"/>
      <c r="N24" s="145"/>
      <c r="O24" s="488">
        <f t="shared" si="0"/>
        <v>2720000</v>
      </c>
    </row>
    <row r="25" spans="1:16" s="146" customFormat="1" ht="14.15" customHeight="1" x14ac:dyDescent="0.35">
      <c r="A25" s="147" t="s">
        <v>282</v>
      </c>
      <c r="B25" s="147" t="s">
        <v>198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488">
        <f t="shared" si="0"/>
        <v>0</v>
      </c>
    </row>
    <row r="26" spans="1:16" s="146" customFormat="1" ht="14.15" customHeight="1" x14ac:dyDescent="0.35">
      <c r="A26" s="147" t="s">
        <v>284</v>
      </c>
      <c r="B26" s="147" t="s">
        <v>422</v>
      </c>
      <c r="C26" s="145">
        <f>+'Önkormányzat összevont 1'!D139/12+'Önkormányzat összevont 1'!C140</f>
        <v>33130276</v>
      </c>
      <c r="D26" s="145">
        <f>+'Önkormányzat összevont 1'!$F139/12</f>
        <v>96673</v>
      </c>
      <c r="E26" s="145">
        <f>+'Önkormányzat összevont 1'!$F139/12</f>
        <v>96673</v>
      </c>
      <c r="F26" s="145">
        <f>+'Önkormányzat összevont 1'!$F139/12</f>
        <v>96673</v>
      </c>
      <c r="G26" s="145">
        <f>+'Önkormányzat összevont 1'!$F139/12</f>
        <v>96673</v>
      </c>
      <c r="H26" s="145">
        <f>+'Önkormányzat összevont 1'!$F139/12</f>
        <v>96673</v>
      </c>
      <c r="I26" s="145">
        <f>+'Önkormányzat összevont 1'!$F139/12</f>
        <v>96673</v>
      </c>
      <c r="J26" s="145">
        <f>+'Önkormányzat összevont 1'!$F139/12</f>
        <v>96673</v>
      </c>
      <c r="K26" s="145">
        <f>+'Önkormányzat összevont 1'!$F139/12</f>
        <v>96673</v>
      </c>
      <c r="L26" s="145">
        <f>+'Önkormányzat összevont 1'!$F139/12</f>
        <v>96673</v>
      </c>
      <c r="M26" s="145">
        <f>+'Önkormányzat összevont 1'!$F139/12</f>
        <v>96673</v>
      </c>
      <c r="N26" s="145">
        <f>+'Önkormányzat összevont 1'!$F139/12</f>
        <v>96673</v>
      </c>
      <c r="O26" s="488">
        <f t="shared" si="0"/>
        <v>34193679</v>
      </c>
    </row>
    <row r="27" spans="1:16" s="143" customFormat="1" ht="16" customHeight="1" x14ac:dyDescent="0.35">
      <c r="A27" s="491" t="s">
        <v>287</v>
      </c>
      <c r="B27" s="489" t="s">
        <v>423</v>
      </c>
      <c r="C27" s="490">
        <f t="shared" ref="C27:N27" si="2">SUM(C17:C26)</f>
        <v>235346793.83333334</v>
      </c>
      <c r="D27" s="490">
        <f t="shared" si="2"/>
        <v>202313190.83333334</v>
      </c>
      <c r="E27" s="490">
        <f t="shared" si="2"/>
        <v>202313190.83333334</v>
      </c>
      <c r="F27" s="490">
        <f t="shared" si="2"/>
        <v>202313190.83333334</v>
      </c>
      <c r="G27" s="490">
        <f t="shared" si="2"/>
        <v>202313190.83333334</v>
      </c>
      <c r="H27" s="490">
        <f t="shared" si="2"/>
        <v>806035176.16666675</v>
      </c>
      <c r="I27" s="490">
        <f t="shared" si="2"/>
        <v>803315176.16666675</v>
      </c>
      <c r="J27" s="490">
        <f t="shared" si="2"/>
        <v>803315176.16666675</v>
      </c>
      <c r="K27" s="490">
        <f t="shared" si="2"/>
        <v>202313190.83333334</v>
      </c>
      <c r="L27" s="490">
        <f t="shared" si="2"/>
        <v>202313190.83333334</v>
      </c>
      <c r="M27" s="490">
        <f t="shared" si="2"/>
        <v>202313190.83333334</v>
      </c>
      <c r="N27" s="490">
        <f t="shared" si="2"/>
        <v>202313190.83333334</v>
      </c>
      <c r="O27" s="490">
        <f t="shared" si="0"/>
        <v>4266517849.000001</v>
      </c>
      <c r="P27" s="485">
        <f>'Önkormányzat összevont 1'!F148-'Likviditás 18'!O27</f>
        <v>0</v>
      </c>
    </row>
    <row r="28" spans="1:16" x14ac:dyDescent="0.35">
      <c r="A28" s="491" t="s">
        <v>290</v>
      </c>
      <c r="B28" s="492" t="s">
        <v>424</v>
      </c>
      <c r="C28" s="493">
        <f t="shared" ref="C28:O28" si="3">C15-C27</f>
        <v>-147690634.83333334</v>
      </c>
      <c r="D28" s="493">
        <f t="shared" si="3"/>
        <v>-114657031.83333334</v>
      </c>
      <c r="E28" s="493">
        <f t="shared" si="3"/>
        <v>135342968.16666666</v>
      </c>
      <c r="F28" s="493">
        <f t="shared" si="3"/>
        <v>-114657031.83333334</v>
      </c>
      <c r="G28" s="493">
        <f t="shared" si="3"/>
        <v>1448277633.1666667</v>
      </c>
      <c r="H28" s="493">
        <f t="shared" si="3"/>
        <v>-718379017.16666675</v>
      </c>
      <c r="I28" s="493">
        <f t="shared" si="3"/>
        <v>-470887482.16666675</v>
      </c>
      <c r="J28" s="493">
        <f t="shared" si="3"/>
        <v>-570887482.16666675</v>
      </c>
      <c r="K28" s="493">
        <f t="shared" si="3"/>
        <v>624918916.16666663</v>
      </c>
      <c r="L28" s="493">
        <f t="shared" si="3"/>
        <v>124899614.16666666</v>
      </c>
      <c r="M28" s="493">
        <f t="shared" si="3"/>
        <v>-114657031.83333334</v>
      </c>
      <c r="N28" s="493">
        <f t="shared" si="3"/>
        <v>-81623419.833333343</v>
      </c>
      <c r="O28" s="493">
        <f t="shared" si="3"/>
        <v>0</v>
      </c>
    </row>
    <row r="29" spans="1:16" x14ac:dyDescent="0.35">
      <c r="A29" s="148"/>
    </row>
    <row r="30" spans="1:16" x14ac:dyDescent="0.35">
      <c r="B30" s="149"/>
      <c r="C30" s="150"/>
      <c r="D30" s="150"/>
      <c r="O30" s="141"/>
    </row>
    <row r="31" spans="1:16" x14ac:dyDescent="0.35">
      <c r="O31" s="141"/>
    </row>
    <row r="32" spans="1:16" x14ac:dyDescent="0.35">
      <c r="O32" s="141"/>
    </row>
    <row r="33" spans="15:15" x14ac:dyDescent="0.35">
      <c r="O33" s="141"/>
    </row>
    <row r="34" spans="15:15" x14ac:dyDescent="0.35">
      <c r="O34" s="141"/>
    </row>
    <row r="35" spans="15:15" x14ac:dyDescent="0.35">
      <c r="O35" s="141"/>
    </row>
    <row r="36" spans="15:15" x14ac:dyDescent="0.35">
      <c r="O36" s="141"/>
    </row>
    <row r="37" spans="15:15" x14ac:dyDescent="0.35">
      <c r="O37" s="141"/>
    </row>
    <row r="38" spans="15:15" x14ac:dyDescent="0.35">
      <c r="O38" s="141"/>
    </row>
    <row r="39" spans="15:15" x14ac:dyDescent="0.35">
      <c r="O39" s="141"/>
    </row>
    <row r="40" spans="15:15" x14ac:dyDescent="0.35">
      <c r="O40" s="141"/>
    </row>
    <row r="41" spans="15:15" x14ac:dyDescent="0.35">
      <c r="O41" s="141"/>
    </row>
    <row r="42" spans="15:15" x14ac:dyDescent="0.35">
      <c r="O42" s="141"/>
    </row>
    <row r="43" spans="15:15" x14ac:dyDescent="0.35">
      <c r="O43" s="141"/>
    </row>
    <row r="44" spans="15:15" x14ac:dyDescent="0.35">
      <c r="O44" s="141"/>
    </row>
    <row r="45" spans="15:15" x14ac:dyDescent="0.35">
      <c r="O45" s="141"/>
    </row>
    <row r="46" spans="15:15" x14ac:dyDescent="0.35">
      <c r="O46" s="141"/>
    </row>
    <row r="47" spans="15:15" x14ac:dyDescent="0.35">
      <c r="O47" s="141"/>
    </row>
    <row r="48" spans="15:15" x14ac:dyDescent="0.35">
      <c r="O48" s="141"/>
    </row>
    <row r="49" spans="15:15" x14ac:dyDescent="0.35">
      <c r="O49" s="141"/>
    </row>
    <row r="50" spans="15:15" x14ac:dyDescent="0.35">
      <c r="O50" s="141"/>
    </row>
    <row r="51" spans="15:15" x14ac:dyDescent="0.35">
      <c r="O51" s="141"/>
    </row>
    <row r="52" spans="15:15" x14ac:dyDescent="0.35">
      <c r="O52" s="141"/>
    </row>
    <row r="53" spans="15:15" x14ac:dyDescent="0.35">
      <c r="O53" s="141"/>
    </row>
    <row r="54" spans="15:15" x14ac:dyDescent="0.35">
      <c r="O54" s="141"/>
    </row>
    <row r="55" spans="15:15" x14ac:dyDescent="0.35">
      <c r="O55" s="141"/>
    </row>
    <row r="56" spans="15:15" x14ac:dyDescent="0.35">
      <c r="O56" s="141"/>
    </row>
    <row r="57" spans="15:15" x14ac:dyDescent="0.35">
      <c r="O57" s="141"/>
    </row>
    <row r="58" spans="15:15" x14ac:dyDescent="0.35">
      <c r="O58" s="141"/>
    </row>
    <row r="59" spans="15:15" x14ac:dyDescent="0.35">
      <c r="O59" s="141"/>
    </row>
    <row r="60" spans="15:15" x14ac:dyDescent="0.35">
      <c r="O60" s="141"/>
    </row>
    <row r="61" spans="15:15" x14ac:dyDescent="0.35">
      <c r="O61" s="141"/>
    </row>
    <row r="62" spans="15:15" x14ac:dyDescent="0.35">
      <c r="O62" s="141"/>
    </row>
    <row r="63" spans="15:15" x14ac:dyDescent="0.35">
      <c r="O63" s="141"/>
    </row>
    <row r="64" spans="15:15" x14ac:dyDescent="0.35">
      <c r="O64" s="141"/>
    </row>
    <row r="65" spans="15:15" x14ac:dyDescent="0.35">
      <c r="O65" s="141"/>
    </row>
    <row r="66" spans="15:15" x14ac:dyDescent="0.35">
      <c r="O66" s="141"/>
    </row>
    <row r="67" spans="15:15" x14ac:dyDescent="0.35">
      <c r="O67" s="141"/>
    </row>
    <row r="68" spans="15:15" x14ac:dyDescent="0.35">
      <c r="O68" s="141"/>
    </row>
    <row r="69" spans="15:15" x14ac:dyDescent="0.35">
      <c r="O69" s="141"/>
    </row>
    <row r="70" spans="15:15" x14ac:dyDescent="0.35">
      <c r="O70" s="141"/>
    </row>
    <row r="71" spans="15:15" x14ac:dyDescent="0.35">
      <c r="O71" s="141"/>
    </row>
    <row r="72" spans="15:15" x14ac:dyDescent="0.35">
      <c r="O72" s="141"/>
    </row>
    <row r="73" spans="15:15" x14ac:dyDescent="0.35">
      <c r="O73" s="141"/>
    </row>
    <row r="74" spans="15:15" x14ac:dyDescent="0.35">
      <c r="O74" s="141"/>
    </row>
    <row r="75" spans="15:15" x14ac:dyDescent="0.35">
      <c r="O75" s="141"/>
    </row>
    <row r="76" spans="15:15" x14ac:dyDescent="0.35">
      <c r="O76" s="141"/>
    </row>
    <row r="77" spans="15:15" x14ac:dyDescent="0.35">
      <c r="O77" s="141"/>
    </row>
    <row r="78" spans="15:15" x14ac:dyDescent="0.35">
      <c r="O78" s="141"/>
    </row>
    <row r="79" spans="15:15" x14ac:dyDescent="0.35">
      <c r="O79" s="141"/>
    </row>
    <row r="80" spans="15:15" x14ac:dyDescent="0.35">
      <c r="O80" s="141"/>
    </row>
    <row r="81" spans="15:15" x14ac:dyDescent="0.35">
      <c r="O81" s="141"/>
    </row>
    <row r="82" spans="15:15" x14ac:dyDescent="0.35">
      <c r="O82" s="141"/>
    </row>
    <row r="83" spans="15:15" x14ac:dyDescent="0.35">
      <c r="O83" s="141"/>
    </row>
  </sheetData>
  <mergeCells count="4">
    <mergeCell ref="A2:O2"/>
    <mergeCell ref="B5:O5"/>
    <mergeCell ref="B16:O16"/>
    <mergeCell ref="K1:O1"/>
  </mergeCells>
  <pageMargins left="0.45" right="0.39" top="0.75" bottom="0.75" header="0.3" footer="0.3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L92"/>
  <sheetViews>
    <sheetView view="pageBreakPreview" topLeftCell="A35" zoomScale="60" zoomScaleNormal="110" workbookViewId="0">
      <selection activeCell="F1" sqref="F1:G1"/>
    </sheetView>
  </sheetViews>
  <sheetFormatPr defaultRowHeight="10.5" x14ac:dyDescent="0.25"/>
  <cols>
    <col min="1" max="1" width="3.7265625" style="423" customWidth="1"/>
    <col min="2" max="2" width="4.453125" style="423" customWidth="1"/>
    <col min="3" max="3" width="5.26953125" style="422" customWidth="1"/>
    <col min="4" max="4" width="3.7265625" style="423" customWidth="1"/>
    <col min="5" max="5" width="4.1796875" style="423" customWidth="1"/>
    <col min="6" max="6" width="60.7265625" style="446" customWidth="1"/>
    <col min="7" max="7" width="15.453125" style="423" customWidth="1"/>
    <col min="8" max="9" width="0" style="423" hidden="1" customWidth="1"/>
    <col min="10" max="11" width="9.1796875" style="423" hidden="1" customWidth="1"/>
    <col min="12" max="12" width="0" style="423" hidden="1" customWidth="1"/>
    <col min="13" max="256" width="9.1796875" style="423"/>
    <col min="257" max="257" width="76" style="423" customWidth="1"/>
    <col min="258" max="258" width="23.81640625" style="423" customWidth="1"/>
    <col min="259" max="512" width="9.1796875" style="423"/>
    <col min="513" max="513" width="76" style="423" customWidth="1"/>
    <col min="514" max="514" width="23.81640625" style="423" customWidth="1"/>
    <col min="515" max="768" width="9.1796875" style="423"/>
    <col min="769" max="769" width="76" style="423" customWidth="1"/>
    <col min="770" max="770" width="23.81640625" style="423" customWidth="1"/>
    <col min="771" max="1024" width="9.1796875" style="423"/>
    <col min="1025" max="1025" width="76" style="423" customWidth="1"/>
    <col min="1026" max="1026" width="23.81640625" style="423" customWidth="1"/>
    <col min="1027" max="1280" width="9.1796875" style="423"/>
    <col min="1281" max="1281" width="76" style="423" customWidth="1"/>
    <col min="1282" max="1282" width="23.81640625" style="423" customWidth="1"/>
    <col min="1283" max="1536" width="9.1796875" style="423"/>
    <col min="1537" max="1537" width="76" style="423" customWidth="1"/>
    <col min="1538" max="1538" width="23.81640625" style="423" customWidth="1"/>
    <col min="1539" max="1792" width="9.1796875" style="423"/>
    <col min="1793" max="1793" width="76" style="423" customWidth="1"/>
    <col min="1794" max="1794" width="23.81640625" style="423" customWidth="1"/>
    <col min="1795" max="2048" width="9.1796875" style="423"/>
    <col min="2049" max="2049" width="76" style="423" customWidth="1"/>
    <col min="2050" max="2050" width="23.81640625" style="423" customWidth="1"/>
    <col min="2051" max="2304" width="9.1796875" style="423"/>
    <col min="2305" max="2305" width="76" style="423" customWidth="1"/>
    <col min="2306" max="2306" width="23.81640625" style="423" customWidth="1"/>
    <col min="2307" max="2560" width="9.1796875" style="423"/>
    <col min="2561" max="2561" width="76" style="423" customWidth="1"/>
    <col min="2562" max="2562" width="23.81640625" style="423" customWidth="1"/>
    <col min="2563" max="2816" width="9.1796875" style="423"/>
    <col min="2817" max="2817" width="76" style="423" customWidth="1"/>
    <col min="2818" max="2818" width="23.81640625" style="423" customWidth="1"/>
    <col min="2819" max="3072" width="9.1796875" style="423"/>
    <col min="3073" max="3073" width="76" style="423" customWidth="1"/>
    <col min="3074" max="3074" width="23.81640625" style="423" customWidth="1"/>
    <col min="3075" max="3328" width="9.1796875" style="423"/>
    <col min="3329" max="3329" width="76" style="423" customWidth="1"/>
    <col min="3330" max="3330" width="23.81640625" style="423" customWidth="1"/>
    <col min="3331" max="3584" width="9.1796875" style="423"/>
    <col min="3585" max="3585" width="76" style="423" customWidth="1"/>
    <col min="3586" max="3586" width="23.81640625" style="423" customWidth="1"/>
    <col min="3587" max="3840" width="9.1796875" style="423"/>
    <col min="3841" max="3841" width="76" style="423" customWidth="1"/>
    <col min="3842" max="3842" width="23.81640625" style="423" customWidth="1"/>
    <col min="3843" max="4096" width="9.1796875" style="423"/>
    <col min="4097" max="4097" width="76" style="423" customWidth="1"/>
    <col min="4098" max="4098" width="23.81640625" style="423" customWidth="1"/>
    <col min="4099" max="4352" width="9.1796875" style="423"/>
    <col min="4353" max="4353" width="76" style="423" customWidth="1"/>
    <col min="4354" max="4354" width="23.81640625" style="423" customWidth="1"/>
    <col min="4355" max="4608" width="9.1796875" style="423"/>
    <col min="4609" max="4609" width="76" style="423" customWidth="1"/>
    <col min="4610" max="4610" width="23.81640625" style="423" customWidth="1"/>
    <col min="4611" max="4864" width="9.1796875" style="423"/>
    <col min="4865" max="4865" width="76" style="423" customWidth="1"/>
    <col min="4866" max="4866" width="23.81640625" style="423" customWidth="1"/>
    <col min="4867" max="5120" width="9.1796875" style="423"/>
    <col min="5121" max="5121" width="76" style="423" customWidth="1"/>
    <col min="5122" max="5122" width="23.81640625" style="423" customWidth="1"/>
    <col min="5123" max="5376" width="9.1796875" style="423"/>
    <col min="5377" max="5377" width="76" style="423" customWidth="1"/>
    <col min="5378" max="5378" width="23.81640625" style="423" customWidth="1"/>
    <col min="5379" max="5632" width="9.1796875" style="423"/>
    <col min="5633" max="5633" width="76" style="423" customWidth="1"/>
    <col min="5634" max="5634" width="23.81640625" style="423" customWidth="1"/>
    <col min="5635" max="5888" width="9.1796875" style="423"/>
    <col min="5889" max="5889" width="76" style="423" customWidth="1"/>
    <col min="5890" max="5890" width="23.81640625" style="423" customWidth="1"/>
    <col min="5891" max="6144" width="9.1796875" style="423"/>
    <col min="6145" max="6145" width="76" style="423" customWidth="1"/>
    <col min="6146" max="6146" width="23.81640625" style="423" customWidth="1"/>
    <col min="6147" max="6400" width="9.1796875" style="423"/>
    <col min="6401" max="6401" width="76" style="423" customWidth="1"/>
    <col min="6402" max="6402" width="23.81640625" style="423" customWidth="1"/>
    <col min="6403" max="6656" width="9.1796875" style="423"/>
    <col min="6657" max="6657" width="76" style="423" customWidth="1"/>
    <col min="6658" max="6658" width="23.81640625" style="423" customWidth="1"/>
    <col min="6659" max="6912" width="9.1796875" style="423"/>
    <col min="6913" max="6913" width="76" style="423" customWidth="1"/>
    <col min="6914" max="6914" width="23.81640625" style="423" customWidth="1"/>
    <col min="6915" max="7168" width="9.1796875" style="423"/>
    <col min="7169" max="7169" width="76" style="423" customWidth="1"/>
    <col min="7170" max="7170" width="23.81640625" style="423" customWidth="1"/>
    <col min="7171" max="7424" width="9.1796875" style="423"/>
    <col min="7425" max="7425" width="76" style="423" customWidth="1"/>
    <col min="7426" max="7426" width="23.81640625" style="423" customWidth="1"/>
    <col min="7427" max="7680" width="9.1796875" style="423"/>
    <col min="7681" max="7681" width="76" style="423" customWidth="1"/>
    <col min="7682" max="7682" width="23.81640625" style="423" customWidth="1"/>
    <col min="7683" max="7936" width="9.1796875" style="423"/>
    <col min="7937" max="7937" width="76" style="423" customWidth="1"/>
    <col min="7938" max="7938" width="23.81640625" style="423" customWidth="1"/>
    <col min="7939" max="8192" width="9.1796875" style="423"/>
    <col min="8193" max="8193" width="76" style="423" customWidth="1"/>
    <col min="8194" max="8194" width="23.81640625" style="423" customWidth="1"/>
    <col min="8195" max="8448" width="9.1796875" style="423"/>
    <col min="8449" max="8449" width="76" style="423" customWidth="1"/>
    <col min="8450" max="8450" width="23.81640625" style="423" customWidth="1"/>
    <col min="8451" max="8704" width="9.1796875" style="423"/>
    <col min="8705" max="8705" width="76" style="423" customWidth="1"/>
    <col min="8706" max="8706" width="23.81640625" style="423" customWidth="1"/>
    <col min="8707" max="8960" width="9.1796875" style="423"/>
    <col min="8961" max="8961" width="76" style="423" customWidth="1"/>
    <col min="8962" max="8962" width="23.81640625" style="423" customWidth="1"/>
    <col min="8963" max="9216" width="9.1796875" style="423"/>
    <col min="9217" max="9217" width="76" style="423" customWidth="1"/>
    <col min="9218" max="9218" width="23.81640625" style="423" customWidth="1"/>
    <col min="9219" max="9472" width="9.1796875" style="423"/>
    <col min="9473" max="9473" width="76" style="423" customWidth="1"/>
    <col min="9474" max="9474" width="23.81640625" style="423" customWidth="1"/>
    <col min="9475" max="9728" width="9.1796875" style="423"/>
    <col min="9729" max="9729" width="76" style="423" customWidth="1"/>
    <col min="9730" max="9730" width="23.81640625" style="423" customWidth="1"/>
    <col min="9731" max="9984" width="9.1796875" style="423"/>
    <col min="9985" max="9985" width="76" style="423" customWidth="1"/>
    <col min="9986" max="9986" width="23.81640625" style="423" customWidth="1"/>
    <col min="9987" max="10240" width="9.1796875" style="423"/>
    <col min="10241" max="10241" width="76" style="423" customWidth="1"/>
    <col min="10242" max="10242" width="23.81640625" style="423" customWidth="1"/>
    <col min="10243" max="10496" width="9.1796875" style="423"/>
    <col min="10497" max="10497" width="76" style="423" customWidth="1"/>
    <col min="10498" max="10498" width="23.81640625" style="423" customWidth="1"/>
    <col min="10499" max="10752" width="9.1796875" style="423"/>
    <col min="10753" max="10753" width="76" style="423" customWidth="1"/>
    <col min="10754" max="10754" width="23.81640625" style="423" customWidth="1"/>
    <col min="10755" max="11008" width="9.1796875" style="423"/>
    <col min="11009" max="11009" width="76" style="423" customWidth="1"/>
    <col min="11010" max="11010" width="23.81640625" style="423" customWidth="1"/>
    <col min="11011" max="11264" width="9.1796875" style="423"/>
    <col min="11265" max="11265" width="76" style="423" customWidth="1"/>
    <col min="11266" max="11266" width="23.81640625" style="423" customWidth="1"/>
    <col min="11267" max="11520" width="9.1796875" style="423"/>
    <col min="11521" max="11521" width="76" style="423" customWidth="1"/>
    <col min="11522" max="11522" width="23.81640625" style="423" customWidth="1"/>
    <col min="11523" max="11776" width="9.1796875" style="423"/>
    <col min="11777" max="11777" width="76" style="423" customWidth="1"/>
    <col min="11778" max="11778" width="23.81640625" style="423" customWidth="1"/>
    <col min="11779" max="12032" width="9.1796875" style="423"/>
    <col min="12033" max="12033" width="76" style="423" customWidth="1"/>
    <col min="12034" max="12034" width="23.81640625" style="423" customWidth="1"/>
    <col min="12035" max="12288" width="9.1796875" style="423"/>
    <col min="12289" max="12289" width="76" style="423" customWidth="1"/>
    <col min="12290" max="12290" width="23.81640625" style="423" customWidth="1"/>
    <col min="12291" max="12544" width="9.1796875" style="423"/>
    <col min="12545" max="12545" width="76" style="423" customWidth="1"/>
    <col min="12546" max="12546" width="23.81640625" style="423" customWidth="1"/>
    <col min="12547" max="12800" width="9.1796875" style="423"/>
    <col min="12801" max="12801" width="76" style="423" customWidth="1"/>
    <col min="12802" max="12802" width="23.81640625" style="423" customWidth="1"/>
    <col min="12803" max="13056" width="9.1796875" style="423"/>
    <col min="13057" max="13057" width="76" style="423" customWidth="1"/>
    <col min="13058" max="13058" width="23.81640625" style="423" customWidth="1"/>
    <col min="13059" max="13312" width="9.1796875" style="423"/>
    <col min="13313" max="13313" width="76" style="423" customWidth="1"/>
    <col min="13314" max="13314" width="23.81640625" style="423" customWidth="1"/>
    <col min="13315" max="13568" width="9.1796875" style="423"/>
    <col min="13569" max="13569" width="76" style="423" customWidth="1"/>
    <col min="13570" max="13570" width="23.81640625" style="423" customWidth="1"/>
    <col min="13571" max="13824" width="9.1796875" style="423"/>
    <col min="13825" max="13825" width="76" style="423" customWidth="1"/>
    <col min="13826" max="13826" width="23.81640625" style="423" customWidth="1"/>
    <col min="13827" max="14080" width="9.1796875" style="423"/>
    <col min="14081" max="14081" width="76" style="423" customWidth="1"/>
    <col min="14082" max="14082" width="23.81640625" style="423" customWidth="1"/>
    <col min="14083" max="14336" width="9.1796875" style="423"/>
    <col min="14337" max="14337" width="76" style="423" customWidth="1"/>
    <col min="14338" max="14338" width="23.81640625" style="423" customWidth="1"/>
    <col min="14339" max="14592" width="9.1796875" style="423"/>
    <col min="14593" max="14593" width="76" style="423" customWidth="1"/>
    <col min="14594" max="14594" width="23.81640625" style="423" customWidth="1"/>
    <col min="14595" max="14848" width="9.1796875" style="423"/>
    <col min="14849" max="14849" width="76" style="423" customWidth="1"/>
    <col min="14850" max="14850" width="23.81640625" style="423" customWidth="1"/>
    <col min="14851" max="15104" width="9.1796875" style="423"/>
    <col min="15105" max="15105" width="76" style="423" customWidth="1"/>
    <col min="15106" max="15106" width="23.81640625" style="423" customWidth="1"/>
    <col min="15107" max="15360" width="9.1796875" style="423"/>
    <col min="15361" max="15361" width="76" style="423" customWidth="1"/>
    <col min="15362" max="15362" width="23.81640625" style="423" customWidth="1"/>
    <col min="15363" max="15616" width="9.1796875" style="423"/>
    <col min="15617" max="15617" width="76" style="423" customWidth="1"/>
    <col min="15618" max="15618" width="23.81640625" style="423" customWidth="1"/>
    <col min="15619" max="15872" width="9.1796875" style="423"/>
    <col min="15873" max="15873" width="76" style="423" customWidth="1"/>
    <col min="15874" max="15874" width="23.81640625" style="423" customWidth="1"/>
    <col min="15875" max="16128" width="9.1796875" style="423"/>
    <col min="16129" max="16129" width="76" style="423" customWidth="1"/>
    <col min="16130" max="16130" width="23.81640625" style="423" customWidth="1"/>
    <col min="16131" max="16384" width="9.1796875" style="423"/>
  </cols>
  <sheetData>
    <row r="1" spans="1:12" ht="15" customHeight="1" x14ac:dyDescent="0.25">
      <c r="F1" s="770" t="s">
        <v>928</v>
      </c>
      <c r="G1" s="770"/>
      <c r="H1" s="335"/>
      <c r="I1" s="335"/>
      <c r="J1" s="335"/>
      <c r="K1" s="335"/>
      <c r="L1" s="335"/>
    </row>
    <row r="2" spans="1:12" ht="15" customHeight="1" x14ac:dyDescent="0.25">
      <c r="A2" s="445"/>
      <c r="B2" s="445"/>
      <c r="C2" s="445"/>
      <c r="D2" s="445"/>
      <c r="E2" s="445"/>
      <c r="F2" s="445"/>
    </row>
    <row r="3" spans="1:12" x14ac:dyDescent="0.25">
      <c r="A3" s="768" t="s">
        <v>851</v>
      </c>
      <c r="B3" s="768"/>
      <c r="C3" s="768"/>
      <c r="D3" s="768"/>
      <c r="E3" s="768"/>
      <c r="F3" s="768"/>
      <c r="G3" s="768"/>
    </row>
    <row r="4" spans="1:12" x14ac:dyDescent="0.25">
      <c r="A4" s="420"/>
      <c r="B4" s="421"/>
    </row>
    <row r="5" spans="1:12" ht="30" customHeight="1" x14ac:dyDescent="0.25">
      <c r="A5" s="781" t="s">
        <v>861</v>
      </c>
      <c r="B5" s="782"/>
      <c r="C5" s="782"/>
      <c r="D5" s="782"/>
      <c r="E5" s="782"/>
      <c r="F5" s="782"/>
      <c r="G5" s="782"/>
    </row>
    <row r="6" spans="1:12" s="449" customFormat="1" x14ac:dyDescent="0.35">
      <c r="A6" s="769"/>
      <c r="B6" s="769"/>
      <c r="C6" s="769"/>
      <c r="D6" s="769"/>
      <c r="E6" s="769"/>
      <c r="F6" s="447"/>
      <c r="G6" s="448" t="s">
        <v>652</v>
      </c>
    </row>
    <row r="7" spans="1:12" ht="31.5" x14ac:dyDescent="0.25">
      <c r="A7" s="424"/>
      <c r="B7" s="424"/>
      <c r="C7" s="424"/>
      <c r="D7" s="424"/>
      <c r="E7" s="424"/>
      <c r="F7" s="450" t="s">
        <v>247</v>
      </c>
      <c r="G7" s="451" t="s">
        <v>425</v>
      </c>
    </row>
    <row r="8" spans="1:12" x14ac:dyDescent="0.25">
      <c r="A8" s="762" t="s">
        <v>426</v>
      </c>
      <c r="B8" s="762">
        <v>1</v>
      </c>
      <c r="C8" s="424"/>
      <c r="D8" s="424"/>
      <c r="E8" s="424"/>
      <c r="F8" s="452" t="s">
        <v>427</v>
      </c>
      <c r="G8" s="453">
        <f>SUM(G9:G11)</f>
        <v>310160195</v>
      </c>
    </row>
    <row r="9" spans="1:12" x14ac:dyDescent="0.25">
      <c r="A9" s="762"/>
      <c r="B9" s="762"/>
      <c r="C9" s="425" t="s">
        <v>428</v>
      </c>
      <c r="D9" s="425"/>
      <c r="E9" s="425"/>
      <c r="F9" s="454" t="s">
        <v>862</v>
      </c>
      <c r="G9" s="455">
        <v>193924500</v>
      </c>
    </row>
    <row r="10" spans="1:12" ht="13.5" customHeight="1" x14ac:dyDescent="0.25">
      <c r="A10" s="762"/>
      <c r="B10" s="762"/>
      <c r="C10" s="425" t="s">
        <v>429</v>
      </c>
      <c r="D10" s="424"/>
      <c r="E10" s="424"/>
      <c r="F10" s="454" t="s">
        <v>863</v>
      </c>
      <c r="G10" s="455">
        <f>15263640+33400000+21396055</f>
        <v>70059695</v>
      </c>
    </row>
    <row r="11" spans="1:12" x14ac:dyDescent="0.25">
      <c r="A11" s="762"/>
      <c r="B11" s="762"/>
      <c r="C11" s="425" t="s">
        <v>430</v>
      </c>
      <c r="D11" s="424"/>
      <c r="E11" s="424"/>
      <c r="F11" s="454" t="s">
        <v>864</v>
      </c>
      <c r="G11" s="455">
        <f>45176400+999600</f>
        <v>46176000</v>
      </c>
    </row>
    <row r="12" spans="1:12" x14ac:dyDescent="0.25">
      <c r="A12" s="762"/>
      <c r="B12" s="424">
        <v>2</v>
      </c>
      <c r="C12" s="425"/>
      <c r="D12" s="424"/>
      <c r="E12" s="424"/>
      <c r="F12" s="452" t="s">
        <v>431</v>
      </c>
      <c r="G12" s="453">
        <v>0</v>
      </c>
    </row>
    <row r="13" spans="1:12" x14ac:dyDescent="0.25">
      <c r="A13" s="762"/>
      <c r="B13" s="426">
        <v>3</v>
      </c>
      <c r="C13" s="425"/>
      <c r="D13" s="427"/>
      <c r="E13" s="427"/>
      <c r="F13" s="432" t="s">
        <v>659</v>
      </c>
      <c r="G13" s="456">
        <v>0</v>
      </c>
    </row>
    <row r="14" spans="1:12" ht="13.15" customHeight="1" x14ac:dyDescent="0.25">
      <c r="A14" s="762"/>
      <c r="B14" s="767"/>
      <c r="C14" s="767"/>
      <c r="D14" s="426"/>
      <c r="E14" s="426"/>
      <c r="F14" s="457" t="s">
        <v>432</v>
      </c>
      <c r="G14" s="456">
        <f>G8+G12+G13</f>
        <v>310160195</v>
      </c>
    </row>
    <row r="15" spans="1:12" x14ac:dyDescent="0.25">
      <c r="A15" s="762" t="s">
        <v>433</v>
      </c>
      <c r="B15" s="762">
        <v>1</v>
      </c>
      <c r="C15" s="425" t="s">
        <v>428</v>
      </c>
      <c r="D15" s="425"/>
      <c r="E15" s="425"/>
      <c r="F15" s="430" t="s">
        <v>434</v>
      </c>
      <c r="G15" s="458">
        <v>160429500</v>
      </c>
    </row>
    <row r="16" spans="1:12" hidden="1" x14ac:dyDescent="0.25">
      <c r="A16" s="762"/>
      <c r="B16" s="762"/>
      <c r="C16" s="428"/>
      <c r="D16" s="428"/>
      <c r="E16" s="428"/>
      <c r="F16" s="459" t="s">
        <v>653</v>
      </c>
      <c r="G16" s="460"/>
    </row>
    <row r="17" spans="1:7" hidden="1" x14ac:dyDescent="0.25">
      <c r="A17" s="762"/>
      <c r="B17" s="762"/>
      <c r="C17" s="428"/>
      <c r="D17" s="428"/>
      <c r="E17" s="428"/>
      <c r="F17" s="459" t="s">
        <v>654</v>
      </c>
      <c r="G17" s="460"/>
    </row>
    <row r="18" spans="1:7" ht="13.5" customHeight="1" x14ac:dyDescent="0.25">
      <c r="A18" s="762"/>
      <c r="B18" s="762"/>
      <c r="C18" s="425" t="s">
        <v>429</v>
      </c>
      <c r="D18" s="428"/>
      <c r="E18" s="428"/>
      <c r="F18" s="430" t="s">
        <v>660</v>
      </c>
      <c r="G18" s="458">
        <v>3024000</v>
      </c>
    </row>
    <row r="19" spans="1:7" x14ac:dyDescent="0.25">
      <c r="A19" s="762"/>
      <c r="B19" s="762"/>
      <c r="C19" s="425" t="s">
        <v>430</v>
      </c>
      <c r="D19" s="425"/>
      <c r="E19" s="425"/>
      <c r="F19" s="430" t="s">
        <v>774</v>
      </c>
      <c r="G19" s="458">
        <v>64218000</v>
      </c>
    </row>
    <row r="20" spans="1:7" hidden="1" x14ac:dyDescent="0.25">
      <c r="A20" s="762"/>
      <c r="B20" s="762"/>
      <c r="C20" s="428"/>
      <c r="D20" s="428"/>
      <c r="E20" s="428"/>
      <c r="F20" s="459" t="s">
        <v>653</v>
      </c>
      <c r="G20" s="460"/>
    </row>
    <row r="21" spans="1:7" hidden="1" x14ac:dyDescent="0.25">
      <c r="A21" s="762"/>
      <c r="B21" s="762"/>
      <c r="C21" s="428"/>
      <c r="D21" s="428"/>
      <c r="E21" s="428"/>
      <c r="F21" s="459" t="s">
        <v>654</v>
      </c>
      <c r="G21" s="460"/>
    </row>
    <row r="22" spans="1:7" ht="25.5" customHeight="1" x14ac:dyDescent="0.25">
      <c r="A22" s="762"/>
      <c r="B22" s="762"/>
      <c r="C22" s="425" t="s">
        <v>811</v>
      </c>
      <c r="D22" s="427"/>
      <c r="E22" s="427"/>
      <c r="F22" s="432" t="s">
        <v>775</v>
      </c>
      <c r="G22" s="456">
        <f>G15+G18+G19</f>
        <v>227671500</v>
      </c>
    </row>
    <row r="23" spans="1:7" x14ac:dyDescent="0.25">
      <c r="A23" s="762"/>
      <c r="B23" s="763">
        <v>2</v>
      </c>
      <c r="C23" s="429"/>
      <c r="D23" s="430"/>
      <c r="E23" s="430"/>
      <c r="F23" s="432" t="s">
        <v>776</v>
      </c>
      <c r="G23" s="456">
        <v>36622400</v>
      </c>
    </row>
    <row r="24" spans="1:7" hidden="1" x14ac:dyDescent="0.25">
      <c r="A24" s="762"/>
      <c r="B24" s="764"/>
      <c r="C24" s="428"/>
      <c r="D24" s="428"/>
      <c r="E24" s="428"/>
      <c r="F24" s="459" t="s">
        <v>653</v>
      </c>
      <c r="G24" s="460"/>
    </row>
    <row r="25" spans="1:7" hidden="1" x14ac:dyDescent="0.25">
      <c r="A25" s="762"/>
      <c r="B25" s="765"/>
      <c r="C25" s="428"/>
      <c r="D25" s="428"/>
      <c r="E25" s="428"/>
      <c r="F25" s="459" t="s">
        <v>654</v>
      </c>
      <c r="G25" s="460"/>
    </row>
    <row r="26" spans="1:7" ht="12" customHeight="1" x14ac:dyDescent="0.25">
      <c r="A26" s="762"/>
      <c r="B26" s="762">
        <v>3</v>
      </c>
      <c r="C26" s="431"/>
      <c r="D26" s="432"/>
      <c r="E26" s="433"/>
      <c r="F26" s="432" t="s">
        <v>777</v>
      </c>
      <c r="G26" s="456">
        <f>G27+G28</f>
        <v>0</v>
      </c>
    </row>
    <row r="27" spans="1:7" s="422" customFormat="1" hidden="1" x14ac:dyDescent="0.35">
      <c r="A27" s="762"/>
      <c r="B27" s="762"/>
      <c r="C27" s="434"/>
      <c r="D27" s="428"/>
      <c r="E27" s="428"/>
      <c r="F27" s="459" t="s">
        <v>653</v>
      </c>
      <c r="G27" s="460">
        <v>0</v>
      </c>
    </row>
    <row r="28" spans="1:7" hidden="1" x14ac:dyDescent="0.25">
      <c r="A28" s="762"/>
      <c r="B28" s="762"/>
      <c r="C28" s="434"/>
      <c r="D28" s="428"/>
      <c r="E28" s="428"/>
      <c r="F28" s="459" t="s">
        <v>654</v>
      </c>
      <c r="G28" s="460">
        <v>0</v>
      </c>
    </row>
    <row r="29" spans="1:7" ht="21" x14ac:dyDescent="0.25">
      <c r="A29" s="762"/>
      <c r="B29" s="766"/>
      <c r="C29" s="766"/>
      <c r="D29" s="432"/>
      <c r="E29" s="432"/>
      <c r="F29" s="432" t="s">
        <v>435</v>
      </c>
      <c r="G29" s="456">
        <f>G22+G23+G26</f>
        <v>264293900</v>
      </c>
    </row>
    <row r="30" spans="1:7" x14ac:dyDescent="0.25">
      <c r="A30" s="763" t="s">
        <v>436</v>
      </c>
      <c r="B30" s="424">
        <v>2</v>
      </c>
      <c r="C30" s="431"/>
      <c r="D30" s="432"/>
      <c r="E30" s="433"/>
      <c r="F30" s="432" t="s">
        <v>661</v>
      </c>
      <c r="G30" s="456">
        <v>28822276</v>
      </c>
    </row>
    <row r="31" spans="1:7" x14ac:dyDescent="0.25">
      <c r="A31" s="764"/>
      <c r="B31" s="762">
        <v>3</v>
      </c>
      <c r="C31" s="434" t="s">
        <v>428</v>
      </c>
      <c r="D31" s="425"/>
      <c r="E31" s="425"/>
      <c r="F31" s="430" t="s">
        <v>437</v>
      </c>
      <c r="G31" s="458">
        <v>13530000</v>
      </c>
    </row>
    <row r="32" spans="1:7" x14ac:dyDescent="0.25">
      <c r="A32" s="764"/>
      <c r="B32" s="762"/>
      <c r="C32" s="434" t="s">
        <v>429</v>
      </c>
      <c r="D32" s="425"/>
      <c r="E32" s="425"/>
      <c r="F32" s="430" t="s">
        <v>438</v>
      </c>
      <c r="G32" s="458">
        <v>0</v>
      </c>
    </row>
    <row r="33" spans="1:7" x14ac:dyDescent="0.25">
      <c r="A33" s="764"/>
      <c r="B33" s="762"/>
      <c r="C33" s="434" t="s">
        <v>430</v>
      </c>
      <c r="D33" s="425"/>
      <c r="E33" s="425"/>
      <c r="F33" s="430" t="s">
        <v>439</v>
      </c>
      <c r="G33" s="458">
        <v>1659000</v>
      </c>
    </row>
    <row r="34" spans="1:7" x14ac:dyDescent="0.25">
      <c r="A34" s="764"/>
      <c r="B34" s="762"/>
      <c r="C34" s="434" t="s">
        <v>440</v>
      </c>
      <c r="D34" s="425"/>
      <c r="E34" s="425"/>
      <c r="F34" s="430" t="s">
        <v>441</v>
      </c>
      <c r="G34" s="458">
        <v>3292000</v>
      </c>
    </row>
    <row r="35" spans="1:7" x14ac:dyDescent="0.25">
      <c r="A35" s="764"/>
      <c r="B35" s="762"/>
      <c r="C35" s="434" t="s">
        <v>442</v>
      </c>
      <c r="D35" s="425"/>
      <c r="E35" s="425"/>
      <c r="F35" s="430" t="s">
        <v>443</v>
      </c>
      <c r="G35" s="458">
        <v>0</v>
      </c>
    </row>
    <row r="36" spans="1:7" x14ac:dyDescent="0.25">
      <c r="A36" s="764"/>
      <c r="B36" s="762"/>
      <c r="C36" s="434" t="s">
        <v>444</v>
      </c>
      <c r="D36" s="425"/>
      <c r="E36" s="425"/>
      <c r="F36" s="430" t="s">
        <v>445</v>
      </c>
      <c r="G36" s="458">
        <v>0</v>
      </c>
    </row>
    <row r="37" spans="1:7" x14ac:dyDescent="0.25">
      <c r="A37" s="764"/>
      <c r="B37" s="762"/>
      <c r="C37" s="434" t="s">
        <v>446</v>
      </c>
      <c r="D37" s="425"/>
      <c r="E37" s="425"/>
      <c r="F37" s="430" t="s">
        <v>447</v>
      </c>
      <c r="G37" s="458">
        <v>0</v>
      </c>
    </row>
    <row r="38" spans="1:7" x14ac:dyDescent="0.25">
      <c r="A38" s="764"/>
      <c r="B38" s="762"/>
      <c r="C38" s="434" t="s">
        <v>448</v>
      </c>
      <c r="D38" s="425"/>
      <c r="E38" s="425"/>
      <c r="F38" s="430" t="s">
        <v>449</v>
      </c>
      <c r="G38" s="458">
        <v>0</v>
      </c>
    </row>
    <row r="39" spans="1:7" x14ac:dyDescent="0.25">
      <c r="A39" s="764"/>
      <c r="B39" s="762"/>
      <c r="C39" s="434" t="s">
        <v>450</v>
      </c>
      <c r="D39" s="425"/>
      <c r="E39" s="425"/>
      <c r="F39" s="430" t="s">
        <v>451</v>
      </c>
      <c r="G39" s="458">
        <v>0</v>
      </c>
    </row>
    <row r="40" spans="1:7" x14ac:dyDescent="0.25">
      <c r="A40" s="764"/>
      <c r="B40" s="762"/>
      <c r="C40" s="434" t="s">
        <v>452</v>
      </c>
      <c r="D40" s="425"/>
      <c r="E40" s="425"/>
      <c r="F40" s="430" t="s">
        <v>663</v>
      </c>
      <c r="G40" s="458">
        <v>0</v>
      </c>
    </row>
    <row r="41" spans="1:7" x14ac:dyDescent="0.25">
      <c r="A41" s="764"/>
      <c r="B41" s="762"/>
      <c r="C41" s="434" t="s">
        <v>453</v>
      </c>
      <c r="D41" s="425"/>
      <c r="E41" s="425"/>
      <c r="F41" s="430" t="s">
        <v>454</v>
      </c>
      <c r="G41" s="458">
        <v>0</v>
      </c>
    </row>
    <row r="42" spans="1:7" x14ac:dyDescent="0.25">
      <c r="A42" s="764"/>
      <c r="B42" s="762"/>
      <c r="C42" s="434" t="s">
        <v>455</v>
      </c>
      <c r="D42" s="425"/>
      <c r="E42" s="425"/>
      <c r="F42" s="430" t="s">
        <v>664</v>
      </c>
      <c r="G42" s="458">
        <v>0</v>
      </c>
    </row>
    <row r="43" spans="1:7" x14ac:dyDescent="0.25">
      <c r="A43" s="764"/>
      <c r="B43" s="762"/>
      <c r="C43" s="434" t="s">
        <v>456</v>
      </c>
      <c r="D43" s="425"/>
      <c r="E43" s="425"/>
      <c r="F43" s="430" t="s">
        <v>665</v>
      </c>
      <c r="G43" s="458">
        <v>0</v>
      </c>
    </row>
    <row r="44" spans="1:7" x14ac:dyDescent="0.25">
      <c r="A44" s="764"/>
      <c r="B44" s="762"/>
      <c r="C44" s="434" t="s">
        <v>666</v>
      </c>
      <c r="D44" s="425"/>
      <c r="E44" s="425"/>
      <c r="F44" s="430" t="s">
        <v>667</v>
      </c>
      <c r="G44" s="458">
        <v>0</v>
      </c>
    </row>
    <row r="45" spans="1:7" ht="12.75" customHeight="1" x14ac:dyDescent="0.25">
      <c r="A45" s="764"/>
      <c r="B45" s="762"/>
      <c r="C45" s="431"/>
      <c r="D45" s="426"/>
      <c r="E45" s="435"/>
      <c r="F45" s="432" t="s">
        <v>457</v>
      </c>
      <c r="G45" s="456">
        <f>SUM(G31:G43)</f>
        <v>18481000</v>
      </c>
    </row>
    <row r="46" spans="1:7" x14ac:dyDescent="0.25">
      <c r="A46" s="764"/>
      <c r="B46" s="424">
        <v>4</v>
      </c>
      <c r="C46" s="434" t="s">
        <v>428</v>
      </c>
      <c r="D46" s="425"/>
      <c r="E46" s="425"/>
      <c r="F46" s="432" t="s">
        <v>668</v>
      </c>
      <c r="G46" s="458">
        <v>0</v>
      </c>
    </row>
    <row r="47" spans="1:7" x14ac:dyDescent="0.25">
      <c r="A47" s="764"/>
      <c r="B47" s="763">
        <v>5</v>
      </c>
      <c r="C47" s="434" t="s">
        <v>472</v>
      </c>
      <c r="D47" s="425"/>
      <c r="E47" s="425"/>
      <c r="F47" s="430" t="s">
        <v>458</v>
      </c>
      <c r="G47" s="458">
        <v>43623360</v>
      </c>
    </row>
    <row r="48" spans="1:7" x14ac:dyDescent="0.25">
      <c r="A48" s="764"/>
      <c r="B48" s="764"/>
      <c r="C48" s="434" t="s">
        <v>478</v>
      </c>
      <c r="D48" s="425"/>
      <c r="E48" s="425"/>
      <c r="F48" s="430" t="s">
        <v>459</v>
      </c>
      <c r="G48" s="458">
        <v>62118050</v>
      </c>
    </row>
    <row r="49" spans="1:7" x14ac:dyDescent="0.25">
      <c r="A49" s="764"/>
      <c r="B49" s="764"/>
      <c r="C49" s="434" t="s">
        <v>429</v>
      </c>
      <c r="D49" s="425"/>
      <c r="E49" s="425"/>
      <c r="F49" s="430" t="s">
        <v>670</v>
      </c>
      <c r="G49" s="458">
        <v>522830</v>
      </c>
    </row>
    <row r="50" spans="1:7" x14ac:dyDescent="0.25">
      <c r="A50" s="764"/>
      <c r="B50" s="765"/>
      <c r="C50" s="434"/>
      <c r="D50" s="427"/>
      <c r="E50" s="427"/>
      <c r="F50" s="432" t="s">
        <v>460</v>
      </c>
      <c r="G50" s="456">
        <f>G47+G48+G49</f>
        <v>106264240</v>
      </c>
    </row>
    <row r="51" spans="1:7" x14ac:dyDescent="0.25">
      <c r="A51" s="764"/>
      <c r="B51" s="763">
        <v>6</v>
      </c>
      <c r="C51" s="434" t="s">
        <v>428</v>
      </c>
      <c r="D51" s="425"/>
      <c r="E51" s="425"/>
      <c r="F51" s="430" t="s">
        <v>458</v>
      </c>
      <c r="G51" s="458">
        <f>5100000+40044000</f>
        <v>45144000</v>
      </c>
    </row>
    <row r="52" spans="1:7" x14ac:dyDescent="0.25">
      <c r="A52" s="764"/>
      <c r="B52" s="764"/>
      <c r="C52" s="434" t="s">
        <v>429</v>
      </c>
      <c r="D52" s="425"/>
      <c r="E52" s="425"/>
      <c r="F52" s="430" t="s">
        <v>662</v>
      </c>
      <c r="G52" s="458">
        <v>16366000</v>
      </c>
    </row>
    <row r="53" spans="1:7" ht="12.75" customHeight="1" x14ac:dyDescent="0.25">
      <c r="A53" s="765"/>
      <c r="B53" s="765"/>
      <c r="C53" s="434"/>
      <c r="D53" s="427"/>
      <c r="E53" s="427"/>
      <c r="F53" s="432" t="s">
        <v>669</v>
      </c>
      <c r="G53" s="456">
        <f>G51+G52</f>
        <v>61510000</v>
      </c>
    </row>
    <row r="54" spans="1:7" ht="22.15" customHeight="1" x14ac:dyDescent="0.25">
      <c r="A54" s="431"/>
      <c r="B54" s="436"/>
      <c r="C54" s="436"/>
      <c r="D54" s="426"/>
      <c r="E54" s="435"/>
      <c r="F54" s="432" t="s">
        <v>461</v>
      </c>
      <c r="G54" s="456">
        <f>G30+G45+G53+G50</f>
        <v>215077516</v>
      </c>
    </row>
    <row r="55" spans="1:7" x14ac:dyDescent="0.25">
      <c r="A55" s="762" t="s">
        <v>462</v>
      </c>
      <c r="B55" s="762">
        <v>1</v>
      </c>
      <c r="C55" s="434" t="s">
        <v>428</v>
      </c>
      <c r="D55" s="425"/>
      <c r="E55" s="425"/>
      <c r="F55" s="430" t="s">
        <v>463</v>
      </c>
      <c r="G55" s="458">
        <v>0</v>
      </c>
    </row>
    <row r="56" spans="1:7" x14ac:dyDescent="0.25">
      <c r="A56" s="762"/>
      <c r="B56" s="762"/>
      <c r="C56" s="434" t="s">
        <v>429</v>
      </c>
      <c r="D56" s="425"/>
      <c r="E56" s="425"/>
      <c r="F56" s="430" t="s">
        <v>464</v>
      </c>
      <c r="G56" s="458">
        <v>0</v>
      </c>
    </row>
    <row r="57" spans="1:7" ht="21.65" customHeight="1" x14ac:dyDescent="0.25">
      <c r="A57" s="762"/>
      <c r="B57" s="762"/>
      <c r="C57" s="434" t="s">
        <v>430</v>
      </c>
      <c r="D57" s="425"/>
      <c r="E57" s="425"/>
      <c r="F57" s="430" t="s">
        <v>812</v>
      </c>
      <c r="G57" s="458">
        <v>0</v>
      </c>
    </row>
    <row r="58" spans="1:7" ht="11.5" customHeight="1" x14ac:dyDescent="0.25">
      <c r="A58" s="762"/>
      <c r="B58" s="762"/>
      <c r="C58" s="434" t="s">
        <v>440</v>
      </c>
      <c r="D58" s="425"/>
      <c r="E58" s="425"/>
      <c r="F58" s="430" t="s">
        <v>465</v>
      </c>
      <c r="G58" s="458">
        <v>36308440</v>
      </c>
    </row>
    <row r="59" spans="1:7" ht="13.5" customHeight="1" x14ac:dyDescent="0.25">
      <c r="A59" s="762"/>
      <c r="B59" s="762"/>
      <c r="C59" s="434" t="s">
        <v>442</v>
      </c>
      <c r="D59" s="425"/>
      <c r="E59" s="425"/>
      <c r="F59" s="430" t="s">
        <v>466</v>
      </c>
      <c r="G59" s="458">
        <v>0</v>
      </c>
    </row>
    <row r="60" spans="1:7" ht="10.9" customHeight="1" x14ac:dyDescent="0.25">
      <c r="A60" s="762"/>
      <c r="B60" s="762"/>
      <c r="C60" s="434" t="s">
        <v>444</v>
      </c>
      <c r="D60" s="425"/>
      <c r="E60" s="425"/>
      <c r="F60" s="430" t="s">
        <v>467</v>
      </c>
      <c r="G60" s="458">
        <v>0</v>
      </c>
    </row>
    <row r="61" spans="1:7" x14ac:dyDescent="0.25">
      <c r="A61" s="762"/>
      <c r="B61" s="762"/>
      <c r="C61" s="434" t="s">
        <v>446</v>
      </c>
      <c r="D61" s="425"/>
      <c r="E61" s="425"/>
      <c r="F61" s="430" t="s">
        <v>468</v>
      </c>
      <c r="G61" s="458">
        <v>0</v>
      </c>
    </row>
    <row r="62" spans="1:7" ht="13.5" customHeight="1" x14ac:dyDescent="0.25">
      <c r="A62" s="762"/>
      <c r="B62" s="762"/>
      <c r="C62" s="434" t="s">
        <v>448</v>
      </c>
      <c r="D62" s="425"/>
      <c r="E62" s="425"/>
      <c r="F62" s="430" t="s">
        <v>469</v>
      </c>
      <c r="G62" s="458">
        <v>0</v>
      </c>
    </row>
    <row r="63" spans="1:7" ht="13.5" customHeight="1" x14ac:dyDescent="0.25">
      <c r="A63" s="762"/>
      <c r="B63" s="762"/>
      <c r="C63" s="434"/>
      <c r="D63" s="425"/>
      <c r="E63" s="425"/>
      <c r="F63" s="432" t="s">
        <v>470</v>
      </c>
      <c r="G63" s="456">
        <f>SUM(G55:G62)</f>
        <v>36308440</v>
      </c>
    </row>
    <row r="64" spans="1:7" x14ac:dyDescent="0.25">
      <c r="A64" s="762"/>
      <c r="B64" s="762">
        <v>2</v>
      </c>
      <c r="C64" s="434" t="s">
        <v>428</v>
      </c>
      <c r="D64" s="425"/>
      <c r="E64" s="425"/>
      <c r="F64" s="430" t="s">
        <v>471</v>
      </c>
      <c r="G64" s="458">
        <f>G65+G68</f>
        <v>0</v>
      </c>
    </row>
    <row r="65" spans="1:7" ht="13.5" hidden="1" customHeight="1" x14ac:dyDescent="0.25">
      <c r="A65" s="762"/>
      <c r="B65" s="762"/>
      <c r="C65" s="434"/>
      <c r="D65" s="425" t="s">
        <v>472</v>
      </c>
      <c r="E65" s="425"/>
      <c r="F65" s="459" t="s">
        <v>473</v>
      </c>
      <c r="G65" s="458">
        <f>G66+G67</f>
        <v>0</v>
      </c>
    </row>
    <row r="66" spans="1:7" ht="13.5" hidden="1" customHeight="1" x14ac:dyDescent="0.25">
      <c r="A66" s="762"/>
      <c r="B66" s="762"/>
      <c r="C66" s="434"/>
      <c r="D66" s="428"/>
      <c r="E66" s="428" t="s">
        <v>474</v>
      </c>
      <c r="F66" s="459" t="s">
        <v>475</v>
      </c>
      <c r="G66" s="460">
        <v>0</v>
      </c>
    </row>
    <row r="67" spans="1:7" ht="25.5" hidden="1" customHeight="1" x14ac:dyDescent="0.25">
      <c r="A67" s="762"/>
      <c r="B67" s="762"/>
      <c r="C67" s="434"/>
      <c r="D67" s="428"/>
      <c r="E67" s="428" t="s">
        <v>476</v>
      </c>
      <c r="F67" s="459" t="s">
        <v>477</v>
      </c>
      <c r="G67" s="460">
        <v>0</v>
      </c>
    </row>
    <row r="68" spans="1:7" ht="14.25" hidden="1" customHeight="1" x14ac:dyDescent="0.25">
      <c r="A68" s="762"/>
      <c r="B68" s="762"/>
      <c r="C68" s="434"/>
      <c r="D68" s="425" t="s">
        <v>478</v>
      </c>
      <c r="E68" s="425"/>
      <c r="F68" s="459" t="s">
        <v>479</v>
      </c>
      <c r="G68" s="458">
        <f>G69+G70</f>
        <v>0</v>
      </c>
    </row>
    <row r="69" spans="1:7" ht="14.25" hidden="1" customHeight="1" x14ac:dyDescent="0.25">
      <c r="A69" s="762"/>
      <c r="B69" s="762"/>
      <c r="C69" s="434"/>
      <c r="D69" s="428"/>
      <c r="E69" s="428" t="s">
        <v>480</v>
      </c>
      <c r="F69" s="459" t="s">
        <v>481</v>
      </c>
      <c r="G69" s="460">
        <v>0</v>
      </c>
    </row>
    <row r="70" spans="1:7" ht="21" hidden="1" x14ac:dyDescent="0.25">
      <c r="A70" s="762"/>
      <c r="B70" s="762"/>
      <c r="C70" s="434"/>
      <c r="D70" s="428"/>
      <c r="E70" s="428" t="s">
        <v>482</v>
      </c>
      <c r="F70" s="459" t="s">
        <v>483</v>
      </c>
      <c r="G70" s="460">
        <v>0</v>
      </c>
    </row>
    <row r="71" spans="1:7" x14ac:dyDescent="0.25">
      <c r="A71" s="762"/>
      <c r="B71" s="762"/>
      <c r="C71" s="434" t="s">
        <v>429</v>
      </c>
      <c r="D71" s="425"/>
      <c r="E71" s="425"/>
      <c r="F71" s="430" t="s">
        <v>484</v>
      </c>
      <c r="G71" s="458">
        <f>SUM(G72:G75)</f>
        <v>0</v>
      </c>
    </row>
    <row r="72" spans="1:7" ht="12.75" hidden="1" customHeight="1" x14ac:dyDescent="0.25">
      <c r="A72" s="762"/>
      <c r="B72" s="762"/>
      <c r="C72" s="434"/>
      <c r="D72" s="425" t="s">
        <v>485</v>
      </c>
      <c r="E72" s="425"/>
      <c r="F72" s="459" t="s">
        <v>486</v>
      </c>
      <c r="G72" s="460">
        <v>0</v>
      </c>
    </row>
    <row r="73" spans="1:7" ht="24.75" hidden="1" customHeight="1" x14ac:dyDescent="0.25">
      <c r="A73" s="762"/>
      <c r="B73" s="762"/>
      <c r="C73" s="434"/>
      <c r="D73" s="425" t="s">
        <v>487</v>
      </c>
      <c r="E73" s="425"/>
      <c r="F73" s="459" t="s">
        <v>488</v>
      </c>
      <c r="G73" s="460">
        <v>0</v>
      </c>
    </row>
    <row r="74" spans="1:7" ht="12" hidden="1" customHeight="1" x14ac:dyDescent="0.25">
      <c r="A74" s="762"/>
      <c r="B74" s="762"/>
      <c r="C74" s="434"/>
      <c r="D74" s="425" t="s">
        <v>489</v>
      </c>
      <c r="E74" s="425"/>
      <c r="F74" s="459" t="s">
        <v>490</v>
      </c>
      <c r="G74" s="460">
        <v>0</v>
      </c>
    </row>
    <row r="75" spans="1:7" ht="24.75" hidden="1" customHeight="1" x14ac:dyDescent="0.25">
      <c r="A75" s="762"/>
      <c r="B75" s="762"/>
      <c r="C75" s="434"/>
      <c r="D75" s="425" t="s">
        <v>491</v>
      </c>
      <c r="E75" s="425"/>
      <c r="F75" s="459" t="s">
        <v>492</v>
      </c>
      <c r="G75" s="460">
        <v>0</v>
      </c>
    </row>
    <row r="76" spans="1:7" x14ac:dyDescent="0.25">
      <c r="A76" s="762"/>
      <c r="B76" s="762"/>
      <c r="C76" s="434" t="s">
        <v>430</v>
      </c>
      <c r="D76" s="425"/>
      <c r="E76" s="425"/>
      <c r="F76" s="430" t="s">
        <v>493</v>
      </c>
      <c r="G76" s="458">
        <f>G77+G80</f>
        <v>0</v>
      </c>
    </row>
    <row r="77" spans="1:7" hidden="1" x14ac:dyDescent="0.25">
      <c r="A77" s="762"/>
      <c r="B77" s="762"/>
      <c r="C77" s="434"/>
      <c r="D77" s="425" t="s">
        <v>494</v>
      </c>
      <c r="E77" s="425"/>
      <c r="F77" s="459" t="s">
        <v>495</v>
      </c>
      <c r="G77" s="458">
        <f>G78+G79</f>
        <v>0</v>
      </c>
    </row>
    <row r="78" spans="1:7" hidden="1" x14ac:dyDescent="0.25">
      <c r="A78" s="762"/>
      <c r="B78" s="762"/>
      <c r="C78" s="434"/>
      <c r="D78" s="428"/>
      <c r="E78" s="428" t="s">
        <v>496</v>
      </c>
      <c r="F78" s="459" t="s">
        <v>497</v>
      </c>
      <c r="G78" s="460">
        <v>0</v>
      </c>
    </row>
    <row r="79" spans="1:7" hidden="1" x14ac:dyDescent="0.25">
      <c r="A79" s="762"/>
      <c r="B79" s="762"/>
      <c r="C79" s="434"/>
      <c r="D79" s="428"/>
      <c r="E79" s="428" t="s">
        <v>498</v>
      </c>
      <c r="F79" s="459" t="s">
        <v>499</v>
      </c>
      <c r="G79" s="460">
        <v>0</v>
      </c>
    </row>
    <row r="80" spans="1:7" hidden="1" x14ac:dyDescent="0.25">
      <c r="A80" s="762"/>
      <c r="B80" s="762"/>
      <c r="C80" s="434"/>
      <c r="D80" s="425" t="s">
        <v>500</v>
      </c>
      <c r="E80" s="425"/>
      <c r="F80" s="459" t="s">
        <v>501</v>
      </c>
      <c r="G80" s="458">
        <f>G81+G82</f>
        <v>0</v>
      </c>
    </row>
    <row r="81" spans="1:9" hidden="1" x14ac:dyDescent="0.25">
      <c r="A81" s="762"/>
      <c r="B81" s="762"/>
      <c r="C81" s="434"/>
      <c r="D81" s="428"/>
      <c r="E81" s="428" t="s">
        <v>502</v>
      </c>
      <c r="F81" s="459" t="s">
        <v>503</v>
      </c>
      <c r="G81" s="460">
        <v>0</v>
      </c>
    </row>
    <row r="82" spans="1:9" hidden="1" x14ac:dyDescent="0.25">
      <c r="A82" s="762"/>
      <c r="B82" s="762"/>
      <c r="C82" s="434"/>
      <c r="D82" s="428"/>
      <c r="E82" s="428" t="s">
        <v>504</v>
      </c>
      <c r="F82" s="459" t="s">
        <v>505</v>
      </c>
      <c r="G82" s="460">
        <v>0</v>
      </c>
    </row>
    <row r="83" spans="1:9" ht="21" x14ac:dyDescent="0.25">
      <c r="A83" s="762"/>
      <c r="B83" s="762"/>
      <c r="C83" s="434"/>
      <c r="D83" s="425"/>
      <c r="E83" s="425"/>
      <c r="F83" s="432" t="s">
        <v>506</v>
      </c>
      <c r="G83" s="456">
        <f>G64+G71+G76</f>
        <v>0</v>
      </c>
    </row>
    <row r="84" spans="1:9" ht="13.15" customHeight="1" x14ac:dyDescent="0.25">
      <c r="A84" s="762"/>
      <c r="B84" s="762"/>
      <c r="C84" s="762"/>
      <c r="D84" s="424"/>
      <c r="E84" s="437"/>
      <c r="F84" s="432" t="s">
        <v>507</v>
      </c>
      <c r="G84" s="456">
        <f>G63+G83</f>
        <v>36308440</v>
      </c>
      <c r="I84" s="555">
        <f>+G84+G54+G29+G14</f>
        <v>825840051</v>
      </c>
    </row>
    <row r="85" spans="1:9" hidden="1" x14ac:dyDescent="0.25">
      <c r="A85" s="438"/>
      <c r="B85" s="438"/>
      <c r="C85" s="438"/>
      <c r="D85" s="438"/>
      <c r="E85" s="439"/>
      <c r="F85" s="461"/>
      <c r="G85" s="462">
        <f>+G84+G54+G29+G14</f>
        <v>825840051</v>
      </c>
    </row>
    <row r="86" spans="1:9" ht="30.75" hidden="1" customHeight="1" x14ac:dyDescent="0.25">
      <c r="A86" s="774" t="s">
        <v>658</v>
      </c>
      <c r="B86" s="774"/>
      <c r="C86" s="774"/>
      <c r="D86" s="774"/>
      <c r="E86" s="774"/>
      <c r="F86" s="774"/>
      <c r="G86" s="774"/>
    </row>
    <row r="87" spans="1:9" hidden="1" x14ac:dyDescent="0.25">
      <c r="A87" s="438"/>
      <c r="B87" s="438"/>
      <c r="C87" s="438"/>
      <c r="D87" s="438"/>
      <c r="E87" s="439"/>
      <c r="F87" s="461"/>
      <c r="G87" s="462"/>
    </row>
    <row r="88" spans="1:9" hidden="1" x14ac:dyDescent="0.25">
      <c r="A88" s="424">
        <v>15</v>
      </c>
      <c r="B88" s="440"/>
      <c r="C88" s="775" t="s">
        <v>508</v>
      </c>
      <c r="D88" s="776"/>
      <c r="E88" s="776"/>
      <c r="F88" s="777"/>
      <c r="G88" s="456"/>
    </row>
    <row r="89" spans="1:9" hidden="1" x14ac:dyDescent="0.25">
      <c r="A89" s="441">
        <v>16</v>
      </c>
      <c r="B89" s="442"/>
      <c r="C89" s="771" t="s">
        <v>509</v>
      </c>
      <c r="D89" s="772"/>
      <c r="E89" s="772"/>
      <c r="F89" s="773"/>
      <c r="G89" s="463">
        <f>G90+G91</f>
        <v>0</v>
      </c>
    </row>
    <row r="90" spans="1:9" hidden="1" x14ac:dyDescent="0.25">
      <c r="A90" s="443"/>
      <c r="B90" s="444" t="s">
        <v>428</v>
      </c>
      <c r="C90" s="778" t="s">
        <v>510</v>
      </c>
      <c r="D90" s="779"/>
      <c r="E90" s="779"/>
      <c r="F90" s="780"/>
      <c r="G90" s="464">
        <v>0</v>
      </c>
    </row>
    <row r="91" spans="1:9" hidden="1" x14ac:dyDescent="0.25">
      <c r="A91" s="443"/>
      <c r="B91" s="444" t="s">
        <v>429</v>
      </c>
      <c r="C91" s="778" t="s">
        <v>511</v>
      </c>
      <c r="D91" s="779"/>
      <c r="E91" s="779"/>
      <c r="F91" s="780"/>
      <c r="G91" s="464"/>
    </row>
    <row r="92" spans="1:9" hidden="1" x14ac:dyDescent="0.25">
      <c r="A92" s="441">
        <v>17</v>
      </c>
      <c r="B92" s="442"/>
      <c r="C92" s="771" t="s">
        <v>512</v>
      </c>
      <c r="D92" s="772"/>
      <c r="E92" s="772"/>
      <c r="F92" s="773"/>
      <c r="G92" s="463"/>
    </row>
  </sheetData>
  <sheetProtection selectLockedCells="1" selectUnlockedCells="1"/>
  <mergeCells count="26">
    <mergeCell ref="F1:G1"/>
    <mergeCell ref="C92:F92"/>
    <mergeCell ref="B31:B45"/>
    <mergeCell ref="B51:B53"/>
    <mergeCell ref="A55:A84"/>
    <mergeCell ref="B55:B63"/>
    <mergeCell ref="B64:B83"/>
    <mergeCell ref="B84:C84"/>
    <mergeCell ref="A86:G86"/>
    <mergeCell ref="C88:F88"/>
    <mergeCell ref="C89:F89"/>
    <mergeCell ref="C90:F90"/>
    <mergeCell ref="C91:F91"/>
    <mergeCell ref="A30:A53"/>
    <mergeCell ref="B47:B50"/>
    <mergeCell ref="A5:G5"/>
    <mergeCell ref="A8:A14"/>
    <mergeCell ref="B8:B11"/>
    <mergeCell ref="B14:C14"/>
    <mergeCell ref="A3:G3"/>
    <mergeCell ref="A6:E6"/>
    <mergeCell ref="A15:A29"/>
    <mergeCell ref="B15:B22"/>
    <mergeCell ref="B23:B25"/>
    <mergeCell ref="B26:B28"/>
    <mergeCell ref="B29:C29"/>
  </mergeCells>
  <printOptions horizontalCentered="1"/>
  <pageMargins left="0.47244094488188981" right="0.35433070866141736" top="0.74803149606299213" bottom="0.74803149606299213" header="0.31496062992125984" footer="0.31496062992125984"/>
  <pageSetup paperSize="9" scale="94" orientation="portrait" r:id="rId1"/>
  <colBreaks count="1" manualBreakCount="1">
    <brk id="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S49"/>
  <sheetViews>
    <sheetView view="pageBreakPreview" zoomScale="60" zoomScaleNormal="120" workbookViewId="0">
      <selection activeCell="G1" sqref="G1:H1"/>
    </sheetView>
  </sheetViews>
  <sheetFormatPr defaultRowHeight="10.5" x14ac:dyDescent="0.35"/>
  <cols>
    <col min="1" max="1" width="9.1796875" style="570"/>
    <col min="2" max="2" width="49.81640625" style="484" customWidth="1"/>
    <col min="3" max="3" width="13.453125" style="335" hidden="1" customWidth="1"/>
    <col min="4" max="4" width="14" style="335" hidden="1" customWidth="1"/>
    <col min="5" max="5" width="15.453125" style="335" hidden="1" customWidth="1"/>
    <col min="6" max="6" width="11.81640625" style="335" customWidth="1"/>
    <col min="7" max="7" width="11" style="335" customWidth="1"/>
    <col min="8" max="8" width="11.81640625" style="335" customWidth="1"/>
    <col min="9" max="9" width="16.1796875" style="335" hidden="1" customWidth="1"/>
    <col min="10" max="10" width="11.81640625" style="335" hidden="1" customWidth="1"/>
    <col min="11" max="11" width="12" style="335" hidden="1" customWidth="1"/>
    <col min="12" max="12" width="12.54296875" style="335" hidden="1" customWidth="1"/>
    <col min="13" max="13" width="14.54296875" style="335" hidden="1" customWidth="1"/>
    <col min="14" max="14" width="8.453125" style="335" hidden="1" customWidth="1"/>
    <col min="15" max="15" width="18.1796875" style="335" hidden="1" customWidth="1"/>
    <col min="16" max="16" width="38.26953125" style="335" hidden="1" customWidth="1"/>
    <col min="17" max="17" width="13.7265625" style="335" hidden="1" customWidth="1"/>
    <col min="18" max="18" width="12.1796875" style="335" hidden="1" customWidth="1"/>
    <col min="19" max="19" width="9.1796875" style="612" customWidth="1"/>
    <col min="20" max="20" width="10.453125" style="335" bestFit="1" customWidth="1"/>
    <col min="21" max="262" width="9.1796875" style="335"/>
    <col min="263" max="263" width="40.453125" style="335" customWidth="1"/>
    <col min="264" max="264" width="13.453125" style="335" customWidth="1"/>
    <col min="265" max="265" width="14" style="335" customWidth="1"/>
    <col min="266" max="266" width="15.453125" style="335" customWidth="1"/>
    <col min="267" max="267" width="14.26953125" style="335" customWidth="1"/>
    <col min="268" max="268" width="16.1796875" style="335" customWidth="1"/>
    <col min="269" max="270" width="11" style="335" customWidth="1"/>
    <col min="271" max="271" width="11.81640625" style="335" customWidth="1"/>
    <col min="272" max="518" width="9.1796875" style="335"/>
    <col min="519" max="519" width="40.453125" style="335" customWidth="1"/>
    <col min="520" max="520" width="13.453125" style="335" customWidth="1"/>
    <col min="521" max="521" width="14" style="335" customWidth="1"/>
    <col min="522" max="522" width="15.453125" style="335" customWidth="1"/>
    <col min="523" max="523" width="14.26953125" style="335" customWidth="1"/>
    <col min="524" max="524" width="16.1796875" style="335" customWidth="1"/>
    <col min="525" max="526" width="11" style="335" customWidth="1"/>
    <col min="527" max="527" width="11.81640625" style="335" customWidth="1"/>
    <col min="528" max="774" width="9.1796875" style="335"/>
    <col min="775" max="775" width="40.453125" style="335" customWidth="1"/>
    <col min="776" max="776" width="13.453125" style="335" customWidth="1"/>
    <col min="777" max="777" width="14" style="335" customWidth="1"/>
    <col min="778" max="778" width="15.453125" style="335" customWidth="1"/>
    <col min="779" max="779" width="14.26953125" style="335" customWidth="1"/>
    <col min="780" max="780" width="16.1796875" style="335" customWidth="1"/>
    <col min="781" max="782" width="11" style="335" customWidth="1"/>
    <col min="783" max="783" width="11.81640625" style="335" customWidth="1"/>
    <col min="784" max="1030" width="9.1796875" style="335"/>
    <col min="1031" max="1031" width="40.453125" style="335" customWidth="1"/>
    <col min="1032" max="1032" width="13.453125" style="335" customWidth="1"/>
    <col min="1033" max="1033" width="14" style="335" customWidth="1"/>
    <col min="1034" max="1034" width="15.453125" style="335" customWidth="1"/>
    <col min="1035" max="1035" width="14.26953125" style="335" customWidth="1"/>
    <col min="1036" max="1036" width="16.1796875" style="335" customWidth="1"/>
    <col min="1037" max="1038" width="11" style="335" customWidth="1"/>
    <col min="1039" max="1039" width="11.81640625" style="335" customWidth="1"/>
    <col min="1040" max="1286" width="9.1796875" style="335"/>
    <col min="1287" max="1287" width="40.453125" style="335" customWidth="1"/>
    <col min="1288" max="1288" width="13.453125" style="335" customWidth="1"/>
    <col min="1289" max="1289" width="14" style="335" customWidth="1"/>
    <col min="1290" max="1290" width="15.453125" style="335" customWidth="1"/>
    <col min="1291" max="1291" width="14.26953125" style="335" customWidth="1"/>
    <col min="1292" max="1292" width="16.1796875" style="335" customWidth="1"/>
    <col min="1293" max="1294" width="11" style="335" customWidth="1"/>
    <col min="1295" max="1295" width="11.81640625" style="335" customWidth="1"/>
    <col min="1296" max="1542" width="9.1796875" style="335"/>
    <col min="1543" max="1543" width="40.453125" style="335" customWidth="1"/>
    <col min="1544" max="1544" width="13.453125" style="335" customWidth="1"/>
    <col min="1545" max="1545" width="14" style="335" customWidth="1"/>
    <col min="1546" max="1546" width="15.453125" style="335" customWidth="1"/>
    <col min="1547" max="1547" width="14.26953125" style="335" customWidth="1"/>
    <col min="1548" max="1548" width="16.1796875" style="335" customWidth="1"/>
    <col min="1549" max="1550" width="11" style="335" customWidth="1"/>
    <col min="1551" max="1551" width="11.81640625" style="335" customWidth="1"/>
    <col min="1552" max="1798" width="9.1796875" style="335"/>
    <col min="1799" max="1799" width="40.453125" style="335" customWidth="1"/>
    <col min="1800" max="1800" width="13.453125" style="335" customWidth="1"/>
    <col min="1801" max="1801" width="14" style="335" customWidth="1"/>
    <col min="1802" max="1802" width="15.453125" style="335" customWidth="1"/>
    <col min="1803" max="1803" width="14.26953125" style="335" customWidth="1"/>
    <col min="1804" max="1804" width="16.1796875" style="335" customWidth="1"/>
    <col min="1805" max="1806" width="11" style="335" customWidth="1"/>
    <col min="1807" max="1807" width="11.81640625" style="335" customWidth="1"/>
    <col min="1808" max="2054" width="9.1796875" style="335"/>
    <col min="2055" max="2055" width="40.453125" style="335" customWidth="1"/>
    <col min="2056" max="2056" width="13.453125" style="335" customWidth="1"/>
    <col min="2057" max="2057" width="14" style="335" customWidth="1"/>
    <col min="2058" max="2058" width="15.453125" style="335" customWidth="1"/>
    <col min="2059" max="2059" width="14.26953125" style="335" customWidth="1"/>
    <col min="2060" max="2060" width="16.1796875" style="335" customWidth="1"/>
    <col min="2061" max="2062" width="11" style="335" customWidth="1"/>
    <col min="2063" max="2063" width="11.81640625" style="335" customWidth="1"/>
    <col min="2064" max="2310" width="9.1796875" style="335"/>
    <col min="2311" max="2311" width="40.453125" style="335" customWidth="1"/>
    <col min="2312" max="2312" width="13.453125" style="335" customWidth="1"/>
    <col min="2313" max="2313" width="14" style="335" customWidth="1"/>
    <col min="2314" max="2314" width="15.453125" style="335" customWidth="1"/>
    <col min="2315" max="2315" width="14.26953125" style="335" customWidth="1"/>
    <col min="2316" max="2316" width="16.1796875" style="335" customWidth="1"/>
    <col min="2317" max="2318" width="11" style="335" customWidth="1"/>
    <col min="2319" max="2319" width="11.81640625" style="335" customWidth="1"/>
    <col min="2320" max="2566" width="9.1796875" style="335"/>
    <col min="2567" max="2567" width="40.453125" style="335" customWidth="1"/>
    <col min="2568" max="2568" width="13.453125" style="335" customWidth="1"/>
    <col min="2569" max="2569" width="14" style="335" customWidth="1"/>
    <col min="2570" max="2570" width="15.453125" style="335" customWidth="1"/>
    <col min="2571" max="2571" width="14.26953125" style="335" customWidth="1"/>
    <col min="2572" max="2572" width="16.1796875" style="335" customWidth="1"/>
    <col min="2573" max="2574" width="11" style="335" customWidth="1"/>
    <col min="2575" max="2575" width="11.81640625" style="335" customWidth="1"/>
    <col min="2576" max="2822" width="9.1796875" style="335"/>
    <col min="2823" max="2823" width="40.453125" style="335" customWidth="1"/>
    <col min="2824" max="2824" width="13.453125" style="335" customWidth="1"/>
    <col min="2825" max="2825" width="14" style="335" customWidth="1"/>
    <col min="2826" max="2826" width="15.453125" style="335" customWidth="1"/>
    <col min="2827" max="2827" width="14.26953125" style="335" customWidth="1"/>
    <col min="2828" max="2828" width="16.1796875" style="335" customWidth="1"/>
    <col min="2829" max="2830" width="11" style="335" customWidth="1"/>
    <col min="2831" max="2831" width="11.81640625" style="335" customWidth="1"/>
    <col min="2832" max="3078" width="9.1796875" style="335"/>
    <col min="3079" max="3079" width="40.453125" style="335" customWidth="1"/>
    <col min="3080" max="3080" width="13.453125" style="335" customWidth="1"/>
    <col min="3081" max="3081" width="14" style="335" customWidth="1"/>
    <col min="3082" max="3082" width="15.453125" style="335" customWidth="1"/>
    <col min="3083" max="3083" width="14.26953125" style="335" customWidth="1"/>
    <col min="3084" max="3084" width="16.1796875" style="335" customWidth="1"/>
    <col min="3085" max="3086" width="11" style="335" customWidth="1"/>
    <col min="3087" max="3087" width="11.81640625" style="335" customWidth="1"/>
    <col min="3088" max="3334" width="9.1796875" style="335"/>
    <col min="3335" max="3335" width="40.453125" style="335" customWidth="1"/>
    <col min="3336" max="3336" width="13.453125" style="335" customWidth="1"/>
    <col min="3337" max="3337" width="14" style="335" customWidth="1"/>
    <col min="3338" max="3338" width="15.453125" style="335" customWidth="1"/>
    <col min="3339" max="3339" width="14.26953125" style="335" customWidth="1"/>
    <col min="3340" max="3340" width="16.1796875" style="335" customWidth="1"/>
    <col min="3341" max="3342" width="11" style="335" customWidth="1"/>
    <col min="3343" max="3343" width="11.81640625" style="335" customWidth="1"/>
    <col min="3344" max="3590" width="9.1796875" style="335"/>
    <col min="3591" max="3591" width="40.453125" style="335" customWidth="1"/>
    <col min="3592" max="3592" width="13.453125" style="335" customWidth="1"/>
    <col min="3593" max="3593" width="14" style="335" customWidth="1"/>
    <col min="3594" max="3594" width="15.453125" style="335" customWidth="1"/>
    <col min="3595" max="3595" width="14.26953125" style="335" customWidth="1"/>
    <col min="3596" max="3596" width="16.1796875" style="335" customWidth="1"/>
    <col min="3597" max="3598" width="11" style="335" customWidth="1"/>
    <col min="3599" max="3599" width="11.81640625" style="335" customWidth="1"/>
    <col min="3600" max="3846" width="9.1796875" style="335"/>
    <col min="3847" max="3847" width="40.453125" style="335" customWidth="1"/>
    <col min="3848" max="3848" width="13.453125" style="335" customWidth="1"/>
    <col min="3849" max="3849" width="14" style="335" customWidth="1"/>
    <col min="3850" max="3850" width="15.453125" style="335" customWidth="1"/>
    <col min="3851" max="3851" width="14.26953125" style="335" customWidth="1"/>
    <col min="3852" max="3852" width="16.1796875" style="335" customWidth="1"/>
    <col min="3853" max="3854" width="11" style="335" customWidth="1"/>
    <col min="3855" max="3855" width="11.81640625" style="335" customWidth="1"/>
    <col min="3856" max="4102" width="9.1796875" style="335"/>
    <col min="4103" max="4103" width="40.453125" style="335" customWidth="1"/>
    <col min="4104" max="4104" width="13.453125" style="335" customWidth="1"/>
    <col min="4105" max="4105" width="14" style="335" customWidth="1"/>
    <col min="4106" max="4106" width="15.453125" style="335" customWidth="1"/>
    <col min="4107" max="4107" width="14.26953125" style="335" customWidth="1"/>
    <col min="4108" max="4108" width="16.1796875" style="335" customWidth="1"/>
    <col min="4109" max="4110" width="11" style="335" customWidth="1"/>
    <col min="4111" max="4111" width="11.81640625" style="335" customWidth="1"/>
    <col min="4112" max="4358" width="9.1796875" style="335"/>
    <col min="4359" max="4359" width="40.453125" style="335" customWidth="1"/>
    <col min="4360" max="4360" width="13.453125" style="335" customWidth="1"/>
    <col min="4361" max="4361" width="14" style="335" customWidth="1"/>
    <col min="4362" max="4362" width="15.453125" style="335" customWidth="1"/>
    <col min="4363" max="4363" width="14.26953125" style="335" customWidth="1"/>
    <col min="4364" max="4364" width="16.1796875" style="335" customWidth="1"/>
    <col min="4365" max="4366" width="11" style="335" customWidth="1"/>
    <col min="4367" max="4367" width="11.81640625" style="335" customWidth="1"/>
    <col min="4368" max="4614" width="9.1796875" style="335"/>
    <col min="4615" max="4615" width="40.453125" style="335" customWidth="1"/>
    <col min="4616" max="4616" width="13.453125" style="335" customWidth="1"/>
    <col min="4617" max="4617" width="14" style="335" customWidth="1"/>
    <col min="4618" max="4618" width="15.453125" style="335" customWidth="1"/>
    <col min="4619" max="4619" width="14.26953125" style="335" customWidth="1"/>
    <col min="4620" max="4620" width="16.1796875" style="335" customWidth="1"/>
    <col min="4621" max="4622" width="11" style="335" customWidth="1"/>
    <col min="4623" max="4623" width="11.81640625" style="335" customWidth="1"/>
    <col min="4624" max="4870" width="9.1796875" style="335"/>
    <col min="4871" max="4871" width="40.453125" style="335" customWidth="1"/>
    <col min="4872" max="4872" width="13.453125" style="335" customWidth="1"/>
    <col min="4873" max="4873" width="14" style="335" customWidth="1"/>
    <col min="4874" max="4874" width="15.453125" style="335" customWidth="1"/>
    <col min="4875" max="4875" width="14.26953125" style="335" customWidth="1"/>
    <col min="4876" max="4876" width="16.1796875" style="335" customWidth="1"/>
    <col min="4877" max="4878" width="11" style="335" customWidth="1"/>
    <col min="4879" max="4879" width="11.81640625" style="335" customWidth="1"/>
    <col min="4880" max="5126" width="9.1796875" style="335"/>
    <col min="5127" max="5127" width="40.453125" style="335" customWidth="1"/>
    <col min="5128" max="5128" width="13.453125" style="335" customWidth="1"/>
    <col min="5129" max="5129" width="14" style="335" customWidth="1"/>
    <col min="5130" max="5130" width="15.453125" style="335" customWidth="1"/>
    <col min="5131" max="5131" width="14.26953125" style="335" customWidth="1"/>
    <col min="5132" max="5132" width="16.1796875" style="335" customWidth="1"/>
    <col min="5133" max="5134" width="11" style="335" customWidth="1"/>
    <col min="5135" max="5135" width="11.81640625" style="335" customWidth="1"/>
    <col min="5136" max="5382" width="9.1796875" style="335"/>
    <col min="5383" max="5383" width="40.453125" style="335" customWidth="1"/>
    <col min="5384" max="5384" width="13.453125" style="335" customWidth="1"/>
    <col min="5385" max="5385" width="14" style="335" customWidth="1"/>
    <col min="5386" max="5386" width="15.453125" style="335" customWidth="1"/>
    <col min="5387" max="5387" width="14.26953125" style="335" customWidth="1"/>
    <col min="5388" max="5388" width="16.1796875" style="335" customWidth="1"/>
    <col min="5389" max="5390" width="11" style="335" customWidth="1"/>
    <col min="5391" max="5391" width="11.81640625" style="335" customWidth="1"/>
    <col min="5392" max="5638" width="9.1796875" style="335"/>
    <col min="5639" max="5639" width="40.453125" style="335" customWidth="1"/>
    <col min="5640" max="5640" width="13.453125" style="335" customWidth="1"/>
    <col min="5641" max="5641" width="14" style="335" customWidth="1"/>
    <col min="5642" max="5642" width="15.453125" style="335" customWidth="1"/>
    <col min="5643" max="5643" width="14.26953125" style="335" customWidth="1"/>
    <col min="5644" max="5644" width="16.1796875" style="335" customWidth="1"/>
    <col min="5645" max="5646" width="11" style="335" customWidth="1"/>
    <col min="5647" max="5647" width="11.81640625" style="335" customWidth="1"/>
    <col min="5648" max="5894" width="9.1796875" style="335"/>
    <col min="5895" max="5895" width="40.453125" style="335" customWidth="1"/>
    <col min="5896" max="5896" width="13.453125" style="335" customWidth="1"/>
    <col min="5897" max="5897" width="14" style="335" customWidth="1"/>
    <col min="5898" max="5898" width="15.453125" style="335" customWidth="1"/>
    <col min="5899" max="5899" width="14.26953125" style="335" customWidth="1"/>
    <col min="5900" max="5900" width="16.1796875" style="335" customWidth="1"/>
    <col min="5901" max="5902" width="11" style="335" customWidth="1"/>
    <col min="5903" max="5903" width="11.81640625" style="335" customWidth="1"/>
    <col min="5904" max="6150" width="9.1796875" style="335"/>
    <col min="6151" max="6151" width="40.453125" style="335" customWidth="1"/>
    <col min="6152" max="6152" width="13.453125" style="335" customWidth="1"/>
    <col min="6153" max="6153" width="14" style="335" customWidth="1"/>
    <col min="6154" max="6154" width="15.453125" style="335" customWidth="1"/>
    <col min="6155" max="6155" width="14.26953125" style="335" customWidth="1"/>
    <col min="6156" max="6156" width="16.1796875" style="335" customWidth="1"/>
    <col min="6157" max="6158" width="11" style="335" customWidth="1"/>
    <col min="6159" max="6159" width="11.81640625" style="335" customWidth="1"/>
    <col min="6160" max="6406" width="9.1796875" style="335"/>
    <col min="6407" max="6407" width="40.453125" style="335" customWidth="1"/>
    <col min="6408" max="6408" width="13.453125" style="335" customWidth="1"/>
    <col min="6409" max="6409" width="14" style="335" customWidth="1"/>
    <col min="6410" max="6410" width="15.453125" style="335" customWidth="1"/>
    <col min="6411" max="6411" width="14.26953125" style="335" customWidth="1"/>
    <col min="6412" max="6412" width="16.1796875" style="335" customWidth="1"/>
    <col min="6413" max="6414" width="11" style="335" customWidth="1"/>
    <col min="6415" max="6415" width="11.81640625" style="335" customWidth="1"/>
    <col min="6416" max="6662" width="9.1796875" style="335"/>
    <col min="6663" max="6663" width="40.453125" style="335" customWidth="1"/>
    <col min="6664" max="6664" width="13.453125" style="335" customWidth="1"/>
    <col min="6665" max="6665" width="14" style="335" customWidth="1"/>
    <col min="6666" max="6666" width="15.453125" style="335" customWidth="1"/>
    <col min="6667" max="6667" width="14.26953125" style="335" customWidth="1"/>
    <col min="6668" max="6668" width="16.1796875" style="335" customWidth="1"/>
    <col min="6669" max="6670" width="11" style="335" customWidth="1"/>
    <col min="6671" max="6671" width="11.81640625" style="335" customWidth="1"/>
    <col min="6672" max="6918" width="9.1796875" style="335"/>
    <col min="6919" max="6919" width="40.453125" style="335" customWidth="1"/>
    <col min="6920" max="6920" width="13.453125" style="335" customWidth="1"/>
    <col min="6921" max="6921" width="14" style="335" customWidth="1"/>
    <col min="6922" max="6922" width="15.453125" style="335" customWidth="1"/>
    <col min="6923" max="6923" width="14.26953125" style="335" customWidth="1"/>
    <col min="6924" max="6924" width="16.1796875" style="335" customWidth="1"/>
    <col min="6925" max="6926" width="11" style="335" customWidth="1"/>
    <col min="6927" max="6927" width="11.81640625" style="335" customWidth="1"/>
    <col min="6928" max="7174" width="9.1796875" style="335"/>
    <col min="7175" max="7175" width="40.453125" style="335" customWidth="1"/>
    <col min="7176" max="7176" width="13.453125" style="335" customWidth="1"/>
    <col min="7177" max="7177" width="14" style="335" customWidth="1"/>
    <col min="7178" max="7178" width="15.453125" style="335" customWidth="1"/>
    <col min="7179" max="7179" width="14.26953125" style="335" customWidth="1"/>
    <col min="7180" max="7180" width="16.1796875" style="335" customWidth="1"/>
    <col min="7181" max="7182" width="11" style="335" customWidth="1"/>
    <col min="7183" max="7183" width="11.81640625" style="335" customWidth="1"/>
    <col min="7184" max="7430" width="9.1796875" style="335"/>
    <col min="7431" max="7431" width="40.453125" style="335" customWidth="1"/>
    <col min="7432" max="7432" width="13.453125" style="335" customWidth="1"/>
    <col min="7433" max="7433" width="14" style="335" customWidth="1"/>
    <col min="7434" max="7434" width="15.453125" style="335" customWidth="1"/>
    <col min="7435" max="7435" width="14.26953125" style="335" customWidth="1"/>
    <col min="7436" max="7436" width="16.1796875" style="335" customWidth="1"/>
    <col min="7437" max="7438" width="11" style="335" customWidth="1"/>
    <col min="7439" max="7439" width="11.81640625" style="335" customWidth="1"/>
    <col min="7440" max="7686" width="9.1796875" style="335"/>
    <col min="7687" max="7687" width="40.453125" style="335" customWidth="1"/>
    <col min="7688" max="7688" width="13.453125" style="335" customWidth="1"/>
    <col min="7689" max="7689" width="14" style="335" customWidth="1"/>
    <col min="7690" max="7690" width="15.453125" style="335" customWidth="1"/>
    <col min="7691" max="7691" width="14.26953125" style="335" customWidth="1"/>
    <col min="7692" max="7692" width="16.1796875" style="335" customWidth="1"/>
    <col min="7693" max="7694" width="11" style="335" customWidth="1"/>
    <col min="7695" max="7695" width="11.81640625" style="335" customWidth="1"/>
    <col min="7696" max="7942" width="9.1796875" style="335"/>
    <col min="7943" max="7943" width="40.453125" style="335" customWidth="1"/>
    <col min="7944" max="7944" width="13.453125" style="335" customWidth="1"/>
    <col min="7945" max="7945" width="14" style="335" customWidth="1"/>
    <col min="7946" max="7946" width="15.453125" style="335" customWidth="1"/>
    <col min="7947" max="7947" width="14.26953125" style="335" customWidth="1"/>
    <col min="7948" max="7948" width="16.1796875" style="335" customWidth="1"/>
    <col min="7949" max="7950" width="11" style="335" customWidth="1"/>
    <col min="7951" max="7951" width="11.81640625" style="335" customWidth="1"/>
    <col min="7952" max="8198" width="9.1796875" style="335"/>
    <col min="8199" max="8199" width="40.453125" style="335" customWidth="1"/>
    <col min="8200" max="8200" width="13.453125" style="335" customWidth="1"/>
    <col min="8201" max="8201" width="14" style="335" customWidth="1"/>
    <col min="8202" max="8202" width="15.453125" style="335" customWidth="1"/>
    <col min="8203" max="8203" width="14.26953125" style="335" customWidth="1"/>
    <col min="8204" max="8204" width="16.1796875" style="335" customWidth="1"/>
    <col min="8205" max="8206" width="11" style="335" customWidth="1"/>
    <col min="8207" max="8207" width="11.81640625" style="335" customWidth="1"/>
    <col min="8208" max="8454" width="9.1796875" style="335"/>
    <col min="8455" max="8455" width="40.453125" style="335" customWidth="1"/>
    <col min="8456" max="8456" width="13.453125" style="335" customWidth="1"/>
    <col min="8457" max="8457" width="14" style="335" customWidth="1"/>
    <col min="8458" max="8458" width="15.453125" style="335" customWidth="1"/>
    <col min="8459" max="8459" width="14.26953125" style="335" customWidth="1"/>
    <col min="8460" max="8460" width="16.1796875" style="335" customWidth="1"/>
    <col min="8461" max="8462" width="11" style="335" customWidth="1"/>
    <col min="8463" max="8463" width="11.81640625" style="335" customWidth="1"/>
    <col min="8464" max="8710" width="9.1796875" style="335"/>
    <col min="8711" max="8711" width="40.453125" style="335" customWidth="1"/>
    <col min="8712" max="8712" width="13.453125" style="335" customWidth="1"/>
    <col min="8713" max="8713" width="14" style="335" customWidth="1"/>
    <col min="8714" max="8714" width="15.453125" style="335" customWidth="1"/>
    <col min="8715" max="8715" width="14.26953125" style="335" customWidth="1"/>
    <col min="8716" max="8716" width="16.1796875" style="335" customWidth="1"/>
    <col min="8717" max="8718" width="11" style="335" customWidth="1"/>
    <col min="8719" max="8719" width="11.81640625" style="335" customWidth="1"/>
    <col min="8720" max="8966" width="9.1796875" style="335"/>
    <col min="8967" max="8967" width="40.453125" style="335" customWidth="1"/>
    <col min="8968" max="8968" width="13.453125" style="335" customWidth="1"/>
    <col min="8969" max="8969" width="14" style="335" customWidth="1"/>
    <col min="8970" max="8970" width="15.453125" style="335" customWidth="1"/>
    <col min="8971" max="8971" width="14.26953125" style="335" customWidth="1"/>
    <col min="8972" max="8972" width="16.1796875" style="335" customWidth="1"/>
    <col min="8973" max="8974" width="11" style="335" customWidth="1"/>
    <col min="8975" max="8975" width="11.81640625" style="335" customWidth="1"/>
    <col min="8976" max="9222" width="9.1796875" style="335"/>
    <col min="9223" max="9223" width="40.453125" style="335" customWidth="1"/>
    <col min="9224" max="9224" width="13.453125" style="335" customWidth="1"/>
    <col min="9225" max="9225" width="14" style="335" customWidth="1"/>
    <col min="9226" max="9226" width="15.453125" style="335" customWidth="1"/>
    <col min="9227" max="9227" width="14.26953125" style="335" customWidth="1"/>
    <col min="9228" max="9228" width="16.1796875" style="335" customWidth="1"/>
    <col min="9229" max="9230" width="11" style="335" customWidth="1"/>
    <col min="9231" max="9231" width="11.81640625" style="335" customWidth="1"/>
    <col min="9232" max="9478" width="9.1796875" style="335"/>
    <col min="9479" max="9479" width="40.453125" style="335" customWidth="1"/>
    <col min="9480" max="9480" width="13.453125" style="335" customWidth="1"/>
    <col min="9481" max="9481" width="14" style="335" customWidth="1"/>
    <col min="9482" max="9482" width="15.453125" style="335" customWidth="1"/>
    <col min="9483" max="9483" width="14.26953125" style="335" customWidth="1"/>
    <col min="9484" max="9484" width="16.1796875" style="335" customWidth="1"/>
    <col min="9485" max="9486" width="11" style="335" customWidth="1"/>
    <col min="9487" max="9487" width="11.81640625" style="335" customWidth="1"/>
    <col min="9488" max="9734" width="9.1796875" style="335"/>
    <col min="9735" max="9735" width="40.453125" style="335" customWidth="1"/>
    <col min="9736" max="9736" width="13.453125" style="335" customWidth="1"/>
    <col min="9737" max="9737" width="14" style="335" customWidth="1"/>
    <col min="9738" max="9738" width="15.453125" style="335" customWidth="1"/>
    <col min="9739" max="9739" width="14.26953125" style="335" customWidth="1"/>
    <col min="9740" max="9740" width="16.1796875" style="335" customWidth="1"/>
    <col min="9741" max="9742" width="11" style="335" customWidth="1"/>
    <col min="9743" max="9743" width="11.81640625" style="335" customWidth="1"/>
    <col min="9744" max="9990" width="9.1796875" style="335"/>
    <col min="9991" max="9991" width="40.453125" style="335" customWidth="1"/>
    <col min="9992" max="9992" width="13.453125" style="335" customWidth="1"/>
    <col min="9993" max="9993" width="14" style="335" customWidth="1"/>
    <col min="9994" max="9994" width="15.453125" style="335" customWidth="1"/>
    <col min="9995" max="9995" width="14.26953125" style="335" customWidth="1"/>
    <col min="9996" max="9996" width="16.1796875" style="335" customWidth="1"/>
    <col min="9997" max="9998" width="11" style="335" customWidth="1"/>
    <col min="9999" max="9999" width="11.81640625" style="335" customWidth="1"/>
    <col min="10000" max="10246" width="9.1796875" style="335"/>
    <col min="10247" max="10247" width="40.453125" style="335" customWidth="1"/>
    <col min="10248" max="10248" width="13.453125" style="335" customWidth="1"/>
    <col min="10249" max="10249" width="14" style="335" customWidth="1"/>
    <col min="10250" max="10250" width="15.453125" style="335" customWidth="1"/>
    <col min="10251" max="10251" width="14.26953125" style="335" customWidth="1"/>
    <col min="10252" max="10252" width="16.1796875" style="335" customWidth="1"/>
    <col min="10253" max="10254" width="11" style="335" customWidth="1"/>
    <col min="10255" max="10255" width="11.81640625" style="335" customWidth="1"/>
    <col min="10256" max="10502" width="9.1796875" style="335"/>
    <col min="10503" max="10503" width="40.453125" style="335" customWidth="1"/>
    <col min="10504" max="10504" width="13.453125" style="335" customWidth="1"/>
    <col min="10505" max="10505" width="14" style="335" customWidth="1"/>
    <col min="10506" max="10506" width="15.453125" style="335" customWidth="1"/>
    <col min="10507" max="10507" width="14.26953125" style="335" customWidth="1"/>
    <col min="10508" max="10508" width="16.1796875" style="335" customWidth="1"/>
    <col min="10509" max="10510" width="11" style="335" customWidth="1"/>
    <col min="10511" max="10511" width="11.81640625" style="335" customWidth="1"/>
    <col min="10512" max="10758" width="9.1796875" style="335"/>
    <col min="10759" max="10759" width="40.453125" style="335" customWidth="1"/>
    <col min="10760" max="10760" width="13.453125" style="335" customWidth="1"/>
    <col min="10761" max="10761" width="14" style="335" customWidth="1"/>
    <col min="10762" max="10762" width="15.453125" style="335" customWidth="1"/>
    <col min="10763" max="10763" width="14.26953125" style="335" customWidth="1"/>
    <col min="10764" max="10764" width="16.1796875" style="335" customWidth="1"/>
    <col min="10765" max="10766" width="11" style="335" customWidth="1"/>
    <col min="10767" max="10767" width="11.81640625" style="335" customWidth="1"/>
    <col min="10768" max="11014" width="9.1796875" style="335"/>
    <col min="11015" max="11015" width="40.453125" style="335" customWidth="1"/>
    <col min="11016" max="11016" width="13.453125" style="335" customWidth="1"/>
    <col min="11017" max="11017" width="14" style="335" customWidth="1"/>
    <col min="11018" max="11018" width="15.453125" style="335" customWidth="1"/>
    <col min="11019" max="11019" width="14.26953125" style="335" customWidth="1"/>
    <col min="11020" max="11020" width="16.1796875" style="335" customWidth="1"/>
    <col min="11021" max="11022" width="11" style="335" customWidth="1"/>
    <col min="11023" max="11023" width="11.81640625" style="335" customWidth="1"/>
    <col min="11024" max="11270" width="9.1796875" style="335"/>
    <col min="11271" max="11271" width="40.453125" style="335" customWidth="1"/>
    <col min="11272" max="11272" width="13.453125" style="335" customWidth="1"/>
    <col min="11273" max="11273" width="14" style="335" customWidth="1"/>
    <col min="11274" max="11274" width="15.453125" style="335" customWidth="1"/>
    <col min="11275" max="11275" width="14.26953125" style="335" customWidth="1"/>
    <col min="11276" max="11276" width="16.1796875" style="335" customWidth="1"/>
    <col min="11277" max="11278" width="11" style="335" customWidth="1"/>
    <col min="11279" max="11279" width="11.81640625" style="335" customWidth="1"/>
    <col min="11280" max="11526" width="9.1796875" style="335"/>
    <col min="11527" max="11527" width="40.453125" style="335" customWidth="1"/>
    <col min="11528" max="11528" width="13.453125" style="335" customWidth="1"/>
    <col min="11529" max="11529" width="14" style="335" customWidth="1"/>
    <col min="11530" max="11530" width="15.453125" style="335" customWidth="1"/>
    <col min="11531" max="11531" width="14.26953125" style="335" customWidth="1"/>
    <col min="11532" max="11532" width="16.1796875" style="335" customWidth="1"/>
    <col min="11533" max="11534" width="11" style="335" customWidth="1"/>
    <col min="11535" max="11535" width="11.81640625" style="335" customWidth="1"/>
    <col min="11536" max="11782" width="9.1796875" style="335"/>
    <col min="11783" max="11783" width="40.453125" style="335" customWidth="1"/>
    <col min="11784" max="11784" width="13.453125" style="335" customWidth="1"/>
    <col min="11785" max="11785" width="14" style="335" customWidth="1"/>
    <col min="11786" max="11786" width="15.453125" style="335" customWidth="1"/>
    <col min="11787" max="11787" width="14.26953125" style="335" customWidth="1"/>
    <col min="11788" max="11788" width="16.1796875" style="335" customWidth="1"/>
    <col min="11789" max="11790" width="11" style="335" customWidth="1"/>
    <col min="11791" max="11791" width="11.81640625" style="335" customWidth="1"/>
    <col min="11792" max="12038" width="9.1796875" style="335"/>
    <col min="12039" max="12039" width="40.453125" style="335" customWidth="1"/>
    <col min="12040" max="12040" width="13.453125" style="335" customWidth="1"/>
    <col min="12041" max="12041" width="14" style="335" customWidth="1"/>
    <col min="12042" max="12042" width="15.453125" style="335" customWidth="1"/>
    <col min="12043" max="12043" width="14.26953125" style="335" customWidth="1"/>
    <col min="12044" max="12044" width="16.1796875" style="335" customWidth="1"/>
    <col min="12045" max="12046" width="11" style="335" customWidth="1"/>
    <col min="12047" max="12047" width="11.81640625" style="335" customWidth="1"/>
    <col min="12048" max="12294" width="9.1796875" style="335"/>
    <col min="12295" max="12295" width="40.453125" style="335" customWidth="1"/>
    <col min="12296" max="12296" width="13.453125" style="335" customWidth="1"/>
    <col min="12297" max="12297" width="14" style="335" customWidth="1"/>
    <col min="12298" max="12298" width="15.453125" style="335" customWidth="1"/>
    <col min="12299" max="12299" width="14.26953125" style="335" customWidth="1"/>
    <col min="12300" max="12300" width="16.1796875" style="335" customWidth="1"/>
    <col min="12301" max="12302" width="11" style="335" customWidth="1"/>
    <col min="12303" max="12303" width="11.81640625" style="335" customWidth="1"/>
    <col min="12304" max="12550" width="9.1796875" style="335"/>
    <col min="12551" max="12551" width="40.453125" style="335" customWidth="1"/>
    <col min="12552" max="12552" width="13.453125" style="335" customWidth="1"/>
    <col min="12553" max="12553" width="14" style="335" customWidth="1"/>
    <col min="12554" max="12554" width="15.453125" style="335" customWidth="1"/>
    <col min="12555" max="12555" width="14.26953125" style="335" customWidth="1"/>
    <col min="12556" max="12556" width="16.1796875" style="335" customWidth="1"/>
    <col min="12557" max="12558" width="11" style="335" customWidth="1"/>
    <col min="12559" max="12559" width="11.81640625" style="335" customWidth="1"/>
    <col min="12560" max="12806" width="9.1796875" style="335"/>
    <col min="12807" max="12807" width="40.453125" style="335" customWidth="1"/>
    <col min="12808" max="12808" width="13.453125" style="335" customWidth="1"/>
    <col min="12809" max="12809" width="14" style="335" customWidth="1"/>
    <col min="12810" max="12810" width="15.453125" style="335" customWidth="1"/>
    <col min="12811" max="12811" width="14.26953125" style="335" customWidth="1"/>
    <col min="12812" max="12812" width="16.1796875" style="335" customWidth="1"/>
    <col min="12813" max="12814" width="11" style="335" customWidth="1"/>
    <col min="12815" max="12815" width="11.81640625" style="335" customWidth="1"/>
    <col min="12816" max="13062" width="9.1796875" style="335"/>
    <col min="13063" max="13063" width="40.453125" style="335" customWidth="1"/>
    <col min="13064" max="13064" width="13.453125" style="335" customWidth="1"/>
    <col min="13065" max="13065" width="14" style="335" customWidth="1"/>
    <col min="13066" max="13066" width="15.453125" style="335" customWidth="1"/>
    <col min="13067" max="13067" width="14.26953125" style="335" customWidth="1"/>
    <col min="13068" max="13068" width="16.1796875" style="335" customWidth="1"/>
    <col min="13069" max="13070" width="11" style="335" customWidth="1"/>
    <col min="13071" max="13071" width="11.81640625" style="335" customWidth="1"/>
    <col min="13072" max="13318" width="9.1796875" style="335"/>
    <col min="13319" max="13319" width="40.453125" style="335" customWidth="1"/>
    <col min="13320" max="13320" width="13.453125" style="335" customWidth="1"/>
    <col min="13321" max="13321" width="14" style="335" customWidth="1"/>
    <col min="13322" max="13322" width="15.453125" style="335" customWidth="1"/>
    <col min="13323" max="13323" width="14.26953125" style="335" customWidth="1"/>
    <col min="13324" max="13324" width="16.1796875" style="335" customWidth="1"/>
    <col min="13325" max="13326" width="11" style="335" customWidth="1"/>
    <col min="13327" max="13327" width="11.81640625" style="335" customWidth="1"/>
    <col min="13328" max="13574" width="9.1796875" style="335"/>
    <col min="13575" max="13575" width="40.453125" style="335" customWidth="1"/>
    <col min="13576" max="13576" width="13.453125" style="335" customWidth="1"/>
    <col min="13577" max="13577" width="14" style="335" customWidth="1"/>
    <col min="13578" max="13578" width="15.453125" style="335" customWidth="1"/>
    <col min="13579" max="13579" width="14.26953125" style="335" customWidth="1"/>
    <col min="13580" max="13580" width="16.1796875" style="335" customWidth="1"/>
    <col min="13581" max="13582" width="11" style="335" customWidth="1"/>
    <col min="13583" max="13583" width="11.81640625" style="335" customWidth="1"/>
    <col min="13584" max="13830" width="9.1796875" style="335"/>
    <col min="13831" max="13831" width="40.453125" style="335" customWidth="1"/>
    <col min="13832" max="13832" width="13.453125" style="335" customWidth="1"/>
    <col min="13833" max="13833" width="14" style="335" customWidth="1"/>
    <col min="13834" max="13834" width="15.453125" style="335" customWidth="1"/>
    <col min="13835" max="13835" width="14.26953125" style="335" customWidth="1"/>
    <col min="13836" max="13836" width="16.1796875" style="335" customWidth="1"/>
    <col min="13837" max="13838" width="11" style="335" customWidth="1"/>
    <col min="13839" max="13839" width="11.81640625" style="335" customWidth="1"/>
    <col min="13840" max="14086" width="9.1796875" style="335"/>
    <col min="14087" max="14087" width="40.453125" style="335" customWidth="1"/>
    <col min="14088" max="14088" width="13.453125" style="335" customWidth="1"/>
    <col min="14089" max="14089" width="14" style="335" customWidth="1"/>
    <col min="14090" max="14090" width="15.453125" style="335" customWidth="1"/>
    <col min="14091" max="14091" width="14.26953125" style="335" customWidth="1"/>
    <col min="14092" max="14092" width="16.1796875" style="335" customWidth="1"/>
    <col min="14093" max="14094" width="11" style="335" customWidth="1"/>
    <col min="14095" max="14095" width="11.81640625" style="335" customWidth="1"/>
    <col min="14096" max="14342" width="9.1796875" style="335"/>
    <col min="14343" max="14343" width="40.453125" style="335" customWidth="1"/>
    <col min="14344" max="14344" width="13.453125" style="335" customWidth="1"/>
    <col min="14345" max="14345" width="14" style="335" customWidth="1"/>
    <col min="14346" max="14346" width="15.453125" style="335" customWidth="1"/>
    <col min="14347" max="14347" width="14.26953125" style="335" customWidth="1"/>
    <col min="14348" max="14348" width="16.1796875" style="335" customWidth="1"/>
    <col min="14349" max="14350" width="11" style="335" customWidth="1"/>
    <col min="14351" max="14351" width="11.81640625" style="335" customWidth="1"/>
    <col min="14352" max="14598" width="9.1796875" style="335"/>
    <col min="14599" max="14599" width="40.453125" style="335" customWidth="1"/>
    <col min="14600" max="14600" width="13.453125" style="335" customWidth="1"/>
    <col min="14601" max="14601" width="14" style="335" customWidth="1"/>
    <col min="14602" max="14602" width="15.453125" style="335" customWidth="1"/>
    <col min="14603" max="14603" width="14.26953125" style="335" customWidth="1"/>
    <col min="14604" max="14604" width="16.1796875" style="335" customWidth="1"/>
    <col min="14605" max="14606" width="11" style="335" customWidth="1"/>
    <col min="14607" max="14607" width="11.81640625" style="335" customWidth="1"/>
    <col min="14608" max="14854" width="9.1796875" style="335"/>
    <col min="14855" max="14855" width="40.453125" style="335" customWidth="1"/>
    <col min="14856" max="14856" width="13.453125" style="335" customWidth="1"/>
    <col min="14857" max="14857" width="14" style="335" customWidth="1"/>
    <col min="14858" max="14858" width="15.453125" style="335" customWidth="1"/>
    <col min="14859" max="14859" width="14.26953125" style="335" customWidth="1"/>
    <col min="14860" max="14860" width="16.1796875" style="335" customWidth="1"/>
    <col min="14861" max="14862" width="11" style="335" customWidth="1"/>
    <col min="14863" max="14863" width="11.81640625" style="335" customWidth="1"/>
    <col min="14864" max="15110" width="9.1796875" style="335"/>
    <col min="15111" max="15111" width="40.453125" style="335" customWidth="1"/>
    <col min="15112" max="15112" width="13.453125" style="335" customWidth="1"/>
    <col min="15113" max="15113" width="14" style="335" customWidth="1"/>
    <col min="15114" max="15114" width="15.453125" style="335" customWidth="1"/>
    <col min="15115" max="15115" width="14.26953125" style="335" customWidth="1"/>
    <col min="15116" max="15116" width="16.1796875" style="335" customWidth="1"/>
    <col min="15117" max="15118" width="11" style="335" customWidth="1"/>
    <col min="15119" max="15119" width="11.81640625" style="335" customWidth="1"/>
    <col min="15120" max="15366" width="9.1796875" style="335"/>
    <col min="15367" max="15367" width="40.453125" style="335" customWidth="1"/>
    <col min="15368" max="15368" width="13.453125" style="335" customWidth="1"/>
    <col min="15369" max="15369" width="14" style="335" customWidth="1"/>
    <col min="15370" max="15370" width="15.453125" style="335" customWidth="1"/>
    <col min="15371" max="15371" width="14.26953125" style="335" customWidth="1"/>
    <col min="15372" max="15372" width="16.1796875" style="335" customWidth="1"/>
    <col min="15373" max="15374" width="11" style="335" customWidth="1"/>
    <col min="15375" max="15375" width="11.81640625" style="335" customWidth="1"/>
    <col min="15376" max="15622" width="9.1796875" style="335"/>
    <col min="15623" max="15623" width="40.453125" style="335" customWidth="1"/>
    <col min="15624" max="15624" width="13.453125" style="335" customWidth="1"/>
    <col min="15625" max="15625" width="14" style="335" customWidth="1"/>
    <col min="15626" max="15626" width="15.453125" style="335" customWidth="1"/>
    <col min="15627" max="15627" width="14.26953125" style="335" customWidth="1"/>
    <col min="15628" max="15628" width="16.1796875" style="335" customWidth="1"/>
    <col min="15629" max="15630" width="11" style="335" customWidth="1"/>
    <col min="15631" max="15631" width="11.81640625" style="335" customWidth="1"/>
    <col min="15632" max="15878" width="9.1796875" style="335"/>
    <col min="15879" max="15879" width="40.453125" style="335" customWidth="1"/>
    <col min="15880" max="15880" width="13.453125" style="335" customWidth="1"/>
    <col min="15881" max="15881" width="14" style="335" customWidth="1"/>
    <col min="15882" max="15882" width="15.453125" style="335" customWidth="1"/>
    <col min="15883" max="15883" width="14.26953125" style="335" customWidth="1"/>
    <col min="15884" max="15884" width="16.1796875" style="335" customWidth="1"/>
    <col min="15885" max="15886" width="11" style="335" customWidth="1"/>
    <col min="15887" max="15887" width="11.81640625" style="335" customWidth="1"/>
    <col min="15888" max="16134" width="9.1796875" style="335"/>
    <col min="16135" max="16135" width="40.453125" style="335" customWidth="1"/>
    <col min="16136" max="16136" width="13.453125" style="335" customWidth="1"/>
    <col min="16137" max="16137" width="14" style="335" customWidth="1"/>
    <col min="16138" max="16138" width="15.453125" style="335" customWidth="1"/>
    <col min="16139" max="16139" width="14.26953125" style="335" customWidth="1"/>
    <col min="16140" max="16140" width="16.1796875" style="335" customWidth="1"/>
    <col min="16141" max="16142" width="11" style="335" customWidth="1"/>
    <col min="16143" max="16143" width="11.81640625" style="335" customWidth="1"/>
    <col min="16144" max="16384" width="9.1796875" style="335"/>
  </cols>
  <sheetData>
    <row r="1" spans="1:19" ht="27" customHeight="1" x14ac:dyDescent="0.35">
      <c r="G1" s="706" t="s">
        <v>927</v>
      </c>
      <c r="H1" s="706"/>
    </row>
    <row r="2" spans="1:19" ht="25.5" customHeight="1" x14ac:dyDescent="0.35">
      <c r="B2" s="783" t="s">
        <v>648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</row>
    <row r="3" spans="1:19" ht="22.5" customHeight="1" thickBot="1" x14ac:dyDescent="0.3">
      <c r="B3" s="335"/>
      <c r="G3" s="784" t="s">
        <v>652</v>
      </c>
      <c r="H3" s="784"/>
      <c r="J3" s="354" t="s">
        <v>567</v>
      </c>
      <c r="K3" s="354"/>
      <c r="L3" s="354" t="s">
        <v>567</v>
      </c>
    </row>
    <row r="4" spans="1:19" s="481" customFormat="1" ht="44.25" customHeight="1" thickBot="1" x14ac:dyDescent="0.4">
      <c r="A4" s="371" t="s">
        <v>679</v>
      </c>
      <c r="B4" s="371" t="s">
        <v>800</v>
      </c>
      <c r="C4" s="371" t="s">
        <v>327</v>
      </c>
      <c r="D4" s="371" t="s">
        <v>328</v>
      </c>
      <c r="E4" s="371" t="s">
        <v>329</v>
      </c>
      <c r="F4" s="465" t="s">
        <v>766</v>
      </c>
      <c r="G4" s="465" t="s">
        <v>767</v>
      </c>
      <c r="H4" s="465" t="s">
        <v>556</v>
      </c>
      <c r="I4" s="479" t="s">
        <v>380</v>
      </c>
      <c r="J4" s="480" t="s">
        <v>561</v>
      </c>
      <c r="K4" s="480" t="s">
        <v>558</v>
      </c>
      <c r="L4" s="480" t="s">
        <v>559</v>
      </c>
    </row>
    <row r="5" spans="1:19" ht="12" customHeight="1" thickBot="1" x14ac:dyDescent="0.4">
      <c r="A5" s="583"/>
      <c r="B5" s="371">
        <v>1</v>
      </c>
      <c r="C5" s="371">
        <v>2</v>
      </c>
      <c r="D5" s="371">
        <v>3</v>
      </c>
      <c r="E5" s="371">
        <v>4</v>
      </c>
      <c r="F5" s="371">
        <v>2</v>
      </c>
      <c r="G5" s="371">
        <v>3</v>
      </c>
      <c r="H5" s="371">
        <v>4</v>
      </c>
      <c r="I5" s="358" t="s">
        <v>381</v>
      </c>
      <c r="J5" s="357">
        <v>3</v>
      </c>
      <c r="K5" s="357">
        <v>4</v>
      </c>
      <c r="L5" s="357">
        <v>5</v>
      </c>
      <c r="M5" s="335" t="s">
        <v>892</v>
      </c>
      <c r="N5" s="335" t="s">
        <v>890</v>
      </c>
      <c r="O5" s="335" t="s">
        <v>891</v>
      </c>
    </row>
    <row r="6" spans="1:19" x14ac:dyDescent="0.35">
      <c r="A6" s="583" t="s">
        <v>4</v>
      </c>
      <c r="B6" s="466" t="s">
        <v>852</v>
      </c>
      <c r="C6" s="467"/>
      <c r="D6" s="468"/>
      <c r="E6" s="467"/>
      <c r="F6" s="467"/>
      <c r="G6" s="467">
        <v>152376</v>
      </c>
      <c r="H6" s="467">
        <f>F6+G6</f>
        <v>152376</v>
      </c>
      <c r="I6" s="467"/>
      <c r="J6" s="467"/>
      <c r="K6" s="467"/>
      <c r="L6" s="469" t="e">
        <f>+K6/J6</f>
        <v>#DIV/0!</v>
      </c>
    </row>
    <row r="7" spans="1:19" ht="21" x14ac:dyDescent="0.35">
      <c r="A7" s="583" t="s">
        <v>18</v>
      </c>
      <c r="B7" s="466" t="s">
        <v>784</v>
      </c>
      <c r="C7" s="467"/>
      <c r="D7" s="468"/>
      <c r="E7" s="467"/>
      <c r="F7" s="467">
        <f>203458379+70700900</f>
        <v>274159279</v>
      </c>
      <c r="G7" s="467">
        <f>H7-F7</f>
        <v>67068401</v>
      </c>
      <c r="H7" s="467">
        <v>341227680</v>
      </c>
      <c r="I7" s="467"/>
      <c r="J7" s="467"/>
      <c r="K7" s="467"/>
      <c r="L7" s="467"/>
      <c r="M7" s="565" t="s">
        <v>882</v>
      </c>
      <c r="N7" s="608"/>
      <c r="O7" s="335" t="s">
        <v>887</v>
      </c>
      <c r="P7" s="608" t="s">
        <v>885</v>
      </c>
      <c r="S7" s="612" t="s">
        <v>907</v>
      </c>
    </row>
    <row r="8" spans="1:19" x14ac:dyDescent="0.35">
      <c r="A8" s="583" t="s">
        <v>32</v>
      </c>
      <c r="B8" s="466" t="s">
        <v>884</v>
      </c>
      <c r="C8" s="467"/>
      <c r="D8" s="468"/>
      <c r="E8" s="467"/>
      <c r="F8" s="467">
        <v>0</v>
      </c>
      <c r="G8" s="467">
        <v>10000000</v>
      </c>
      <c r="H8" s="467">
        <v>10000000</v>
      </c>
      <c r="I8" s="467"/>
      <c r="J8" s="467"/>
      <c r="K8" s="467"/>
      <c r="L8" s="467"/>
      <c r="M8" s="565"/>
      <c r="N8" s="608"/>
      <c r="P8" s="608"/>
    </row>
    <row r="9" spans="1:19" x14ac:dyDescent="0.35">
      <c r="A9" s="583" t="s">
        <v>215</v>
      </c>
      <c r="B9" s="466" t="s">
        <v>865</v>
      </c>
      <c r="C9" s="467"/>
      <c r="D9" s="468"/>
      <c r="E9" s="467"/>
      <c r="F9" s="467">
        <v>0</v>
      </c>
      <c r="G9" s="467"/>
      <c r="H9" s="467"/>
      <c r="I9" s="467"/>
      <c r="J9" s="467"/>
      <c r="K9" s="467"/>
      <c r="L9" s="467"/>
      <c r="M9" s="565"/>
      <c r="N9" s="608"/>
      <c r="P9" s="608"/>
    </row>
    <row r="10" spans="1:19" x14ac:dyDescent="0.35">
      <c r="A10" s="583" t="s">
        <v>60</v>
      </c>
      <c r="B10" s="466" t="s">
        <v>763</v>
      </c>
      <c r="C10" s="467"/>
      <c r="D10" s="468"/>
      <c r="E10" s="467"/>
      <c r="F10" s="467">
        <f>63624090+49504746</f>
        <v>113128836</v>
      </c>
      <c r="G10" s="467">
        <f>H10-F10</f>
        <v>115787225</v>
      </c>
      <c r="H10" s="467">
        <v>228916061</v>
      </c>
      <c r="I10" s="467"/>
      <c r="J10" s="467"/>
      <c r="K10" s="467"/>
      <c r="L10" s="467"/>
      <c r="M10" s="565" t="s">
        <v>830</v>
      </c>
      <c r="N10" s="608"/>
      <c r="O10" s="335" t="s">
        <v>887</v>
      </c>
      <c r="P10" s="608" t="s">
        <v>888</v>
      </c>
      <c r="S10" s="612" t="s">
        <v>907</v>
      </c>
    </row>
    <row r="11" spans="1:19" ht="21" x14ac:dyDescent="0.35">
      <c r="A11" s="583" t="s">
        <v>82</v>
      </c>
      <c r="B11" s="466" t="s">
        <v>764</v>
      </c>
      <c r="C11" s="467"/>
      <c r="D11" s="468"/>
      <c r="E11" s="467"/>
      <c r="F11" s="467">
        <f>456995950+100000000+180000000</f>
        <v>736995950</v>
      </c>
      <c r="G11" s="467">
        <v>29333526</v>
      </c>
      <c r="H11" s="467">
        <v>766329476</v>
      </c>
      <c r="I11" s="467"/>
      <c r="J11" s="467"/>
      <c r="K11" s="467"/>
      <c r="L11" s="467"/>
      <c r="M11" s="565" t="s">
        <v>896</v>
      </c>
      <c r="N11" s="608"/>
      <c r="O11" s="608" t="s">
        <v>893</v>
      </c>
      <c r="P11" s="608" t="s">
        <v>886</v>
      </c>
      <c r="Q11" s="335" t="s">
        <v>894</v>
      </c>
      <c r="S11" s="612" t="s">
        <v>907</v>
      </c>
    </row>
    <row r="12" spans="1:19" ht="14.25" customHeight="1" x14ac:dyDescent="0.35">
      <c r="A12" s="583" t="s">
        <v>226</v>
      </c>
      <c r="B12" s="466" t="s">
        <v>841</v>
      </c>
      <c r="C12" s="467"/>
      <c r="D12" s="468"/>
      <c r="E12" s="467"/>
      <c r="F12" s="467"/>
      <c r="G12" s="467">
        <v>33745240</v>
      </c>
      <c r="H12" s="467">
        <v>33745240</v>
      </c>
      <c r="I12" s="467"/>
      <c r="J12" s="467"/>
      <c r="K12" s="467"/>
      <c r="L12" s="467"/>
      <c r="S12" s="612" t="s">
        <v>907</v>
      </c>
    </row>
    <row r="13" spans="1:19" ht="21" x14ac:dyDescent="0.35">
      <c r="A13" s="583" t="s">
        <v>104</v>
      </c>
      <c r="B13" s="466" t="s">
        <v>829</v>
      </c>
      <c r="C13" s="467"/>
      <c r="D13" s="468"/>
      <c r="E13" s="467"/>
      <c r="F13" s="467">
        <f>43344251+49045926+13154117</f>
        <v>105544294</v>
      </c>
      <c r="G13" s="467">
        <f>H13-F13</f>
        <v>28370227</v>
      </c>
      <c r="H13" s="467">
        <v>133914521</v>
      </c>
      <c r="I13" s="467"/>
      <c r="J13" s="467"/>
      <c r="K13" s="467"/>
      <c r="L13" s="469"/>
      <c r="M13" s="335" t="s">
        <v>881</v>
      </c>
      <c r="N13" s="335">
        <f>10899095+1461569+16652891</f>
        <v>29013555</v>
      </c>
      <c r="O13" s="335" t="s">
        <v>887</v>
      </c>
      <c r="P13" s="608" t="s">
        <v>889</v>
      </c>
      <c r="S13" s="612" t="s">
        <v>907</v>
      </c>
    </row>
    <row r="14" spans="1:19" ht="21" x14ac:dyDescent="0.35">
      <c r="A14" s="583" t="s">
        <v>114</v>
      </c>
      <c r="B14" s="466" t="s">
        <v>908</v>
      </c>
      <c r="C14" s="467"/>
      <c r="D14" s="468"/>
      <c r="E14" s="467"/>
      <c r="F14" s="467"/>
      <c r="G14" s="467">
        <v>99572973</v>
      </c>
      <c r="H14" s="467">
        <v>99572973</v>
      </c>
      <c r="I14" s="467"/>
      <c r="J14" s="467"/>
      <c r="K14" s="467"/>
      <c r="L14" s="469"/>
    </row>
    <row r="15" spans="1:19" x14ac:dyDescent="0.35">
      <c r="A15" s="583" t="s">
        <v>238</v>
      </c>
      <c r="B15" s="466" t="s">
        <v>783</v>
      </c>
      <c r="C15" s="467"/>
      <c r="D15" s="468"/>
      <c r="E15" s="467"/>
      <c r="F15" s="467"/>
      <c r="G15" s="467">
        <v>10000000</v>
      </c>
      <c r="H15" s="467">
        <v>10000000</v>
      </c>
      <c r="I15" s="467"/>
      <c r="J15" s="467"/>
      <c r="K15" s="467"/>
      <c r="L15" s="469"/>
      <c r="S15" s="612" t="s">
        <v>907</v>
      </c>
    </row>
    <row r="16" spans="1:19" x14ac:dyDescent="0.35">
      <c r="A16" s="583" t="s">
        <v>256</v>
      </c>
      <c r="B16" s="466" t="s">
        <v>828</v>
      </c>
      <c r="C16" s="467"/>
      <c r="D16" s="468"/>
      <c r="E16" s="467"/>
      <c r="F16" s="467"/>
      <c r="G16" s="467">
        <f t="shared" ref="G16:G17" si="0">+H16-F16</f>
        <v>2000000</v>
      </c>
      <c r="H16" s="467">
        <v>2000000</v>
      </c>
      <c r="I16" s="467"/>
      <c r="J16" s="467"/>
      <c r="K16" s="467"/>
      <c r="L16" s="469"/>
    </row>
    <row r="17" spans="1:19" x14ac:dyDescent="0.35">
      <c r="A17" s="583" t="s">
        <v>257</v>
      </c>
      <c r="B17" s="466" t="s">
        <v>765</v>
      </c>
      <c r="C17" s="467"/>
      <c r="D17" s="468"/>
      <c r="E17" s="467"/>
      <c r="F17" s="467"/>
      <c r="G17" s="467">
        <f t="shared" si="0"/>
        <v>10000000</v>
      </c>
      <c r="H17" s="467">
        <v>10000000</v>
      </c>
      <c r="I17" s="467"/>
      <c r="J17" s="467"/>
      <c r="K17" s="467"/>
      <c r="L17" s="469" t="e">
        <f>+K17/J17</f>
        <v>#DIV/0!</v>
      </c>
      <c r="S17" s="612" t="s">
        <v>907</v>
      </c>
    </row>
    <row r="18" spans="1:19" ht="11.25" customHeight="1" x14ac:dyDescent="0.35">
      <c r="A18" s="583" t="s">
        <v>258</v>
      </c>
      <c r="B18" s="566" t="s">
        <v>870</v>
      </c>
      <c r="C18" s="467"/>
      <c r="D18" s="468"/>
      <c r="E18" s="467"/>
      <c r="F18" s="467"/>
      <c r="G18" s="467">
        <v>469900</v>
      </c>
      <c r="H18" s="467">
        <v>469900</v>
      </c>
      <c r="I18" s="467"/>
      <c r="J18" s="467"/>
      <c r="K18" s="467"/>
      <c r="L18" s="469"/>
    </row>
    <row r="19" spans="1:19" ht="11.25" customHeight="1" x14ac:dyDescent="0.35">
      <c r="A19" s="583" t="s">
        <v>261</v>
      </c>
      <c r="B19" s="566" t="s">
        <v>871</v>
      </c>
      <c r="C19" s="467"/>
      <c r="D19" s="468"/>
      <c r="E19" s="467"/>
      <c r="F19" s="467"/>
      <c r="G19" s="467">
        <v>3303716</v>
      </c>
      <c r="H19" s="467">
        <v>3303716</v>
      </c>
      <c r="I19" s="467"/>
      <c r="J19" s="467"/>
      <c r="K19" s="467"/>
      <c r="L19" s="467"/>
      <c r="S19" s="612" t="s">
        <v>907</v>
      </c>
    </row>
    <row r="20" spans="1:19" ht="11.25" customHeight="1" x14ac:dyDescent="0.35">
      <c r="A20" s="583" t="s">
        <v>264</v>
      </c>
      <c r="B20" s="587" t="s">
        <v>878</v>
      </c>
      <c r="C20" s="467"/>
      <c r="D20" s="468"/>
      <c r="E20" s="467"/>
      <c r="F20" s="467"/>
      <c r="G20" s="467">
        <v>600000</v>
      </c>
      <c r="H20" s="467">
        <f t="shared" ref="H20:H21" si="1">G20+F20</f>
        <v>600000</v>
      </c>
      <c r="I20" s="467"/>
      <c r="J20" s="467"/>
      <c r="K20" s="467"/>
      <c r="L20" s="467"/>
    </row>
    <row r="21" spans="1:19" ht="11.25" customHeight="1" x14ac:dyDescent="0.35">
      <c r="A21" s="583" t="s">
        <v>267</v>
      </c>
      <c r="B21" s="587" t="s">
        <v>879</v>
      </c>
      <c r="C21" s="467"/>
      <c r="D21" s="468"/>
      <c r="E21" s="467"/>
      <c r="F21" s="467"/>
      <c r="G21" s="467">
        <v>5000000</v>
      </c>
      <c r="H21" s="467">
        <f t="shared" si="1"/>
        <v>5000000</v>
      </c>
      <c r="I21" s="467"/>
      <c r="J21" s="467"/>
      <c r="K21" s="467"/>
      <c r="L21" s="467"/>
      <c r="S21" s="612" t="s">
        <v>907</v>
      </c>
    </row>
    <row r="22" spans="1:19" ht="11.25" customHeight="1" x14ac:dyDescent="0.35">
      <c r="A22" s="583" t="s">
        <v>270</v>
      </c>
      <c r="B22" s="466" t="s">
        <v>875</v>
      </c>
      <c r="C22" s="467"/>
      <c r="D22" s="468"/>
      <c r="E22" s="467"/>
      <c r="F22" s="467"/>
      <c r="G22" s="467">
        <v>6375900</v>
      </c>
      <c r="H22" s="467">
        <f>G22+F22</f>
        <v>6375900</v>
      </c>
      <c r="I22" s="467"/>
      <c r="J22" s="467"/>
      <c r="K22" s="467"/>
      <c r="L22" s="469"/>
      <c r="S22" s="612" t="s">
        <v>907</v>
      </c>
    </row>
    <row r="23" spans="1:19" ht="11.25" customHeight="1" x14ac:dyDescent="0.35">
      <c r="A23" s="583" t="s">
        <v>273</v>
      </c>
      <c r="B23" s="466" t="s">
        <v>880</v>
      </c>
      <c r="C23" s="467"/>
      <c r="D23" s="468"/>
      <c r="E23" s="467"/>
      <c r="F23" s="467"/>
      <c r="G23" s="467">
        <v>8000000</v>
      </c>
      <c r="H23" s="467">
        <f t="shared" ref="H23:H31" si="2">G23+F23</f>
        <v>8000000</v>
      </c>
      <c r="I23" s="467"/>
      <c r="J23" s="467"/>
      <c r="K23" s="467"/>
      <c r="L23" s="469"/>
    </row>
    <row r="24" spans="1:19" ht="11.25" customHeight="1" x14ac:dyDescent="0.35">
      <c r="A24" s="583" t="s">
        <v>276</v>
      </c>
      <c r="B24" s="466" t="s">
        <v>876</v>
      </c>
      <c r="C24" s="467"/>
      <c r="D24" s="468"/>
      <c r="E24" s="467"/>
      <c r="F24" s="467"/>
      <c r="G24" s="467">
        <v>8700000</v>
      </c>
      <c r="H24" s="467">
        <f t="shared" si="2"/>
        <v>8700000</v>
      </c>
      <c r="I24" s="467"/>
      <c r="J24" s="467"/>
      <c r="K24" s="467"/>
      <c r="L24" s="469"/>
      <c r="S24" s="612" t="s">
        <v>907</v>
      </c>
    </row>
    <row r="25" spans="1:19" ht="11.25" customHeight="1" x14ac:dyDescent="0.35">
      <c r="A25" s="583" t="s">
        <v>279</v>
      </c>
      <c r="B25" s="466" t="s">
        <v>877</v>
      </c>
      <c r="C25" s="467"/>
      <c r="D25" s="468"/>
      <c r="E25" s="467"/>
      <c r="F25" s="467"/>
      <c r="G25" s="467">
        <v>18669000</v>
      </c>
      <c r="H25" s="467">
        <f t="shared" si="2"/>
        <v>18669000</v>
      </c>
      <c r="I25" s="467"/>
      <c r="J25" s="467"/>
      <c r="K25" s="467"/>
      <c r="L25" s="469" t="e">
        <f t="shared" ref="L25:L35" si="3">+K25/J25</f>
        <v>#DIV/0!</v>
      </c>
    </row>
    <row r="26" spans="1:19" ht="11.25" customHeight="1" x14ac:dyDescent="0.35">
      <c r="A26" s="583" t="s">
        <v>282</v>
      </c>
      <c r="B26" s="466" t="s">
        <v>898</v>
      </c>
      <c r="C26" s="467"/>
      <c r="D26" s="468"/>
      <c r="E26" s="467"/>
      <c r="F26" s="467">
        <v>20646000</v>
      </c>
      <c r="G26" s="467">
        <v>2294000</v>
      </c>
      <c r="H26" s="467">
        <f t="shared" si="2"/>
        <v>22940000</v>
      </c>
      <c r="I26" s="467"/>
      <c r="J26" s="467"/>
      <c r="K26" s="467"/>
      <c r="L26" s="469"/>
      <c r="S26" s="612" t="s">
        <v>907</v>
      </c>
    </row>
    <row r="27" spans="1:19" ht="11.25" customHeight="1" x14ac:dyDescent="0.35">
      <c r="A27" s="583" t="s">
        <v>284</v>
      </c>
      <c r="B27" s="466" t="s">
        <v>899</v>
      </c>
      <c r="C27" s="467"/>
      <c r="D27" s="468"/>
      <c r="E27" s="467"/>
      <c r="F27" s="467">
        <v>19876906</v>
      </c>
      <c r="G27" s="467">
        <v>2208546</v>
      </c>
      <c r="H27" s="467">
        <f t="shared" si="2"/>
        <v>22085452</v>
      </c>
      <c r="I27" s="470"/>
      <c r="J27" s="467"/>
      <c r="K27" s="467"/>
      <c r="L27" s="469"/>
      <c r="S27" s="612" t="s">
        <v>907</v>
      </c>
    </row>
    <row r="28" spans="1:19" ht="11.25" customHeight="1" x14ac:dyDescent="0.35">
      <c r="A28" s="583" t="s">
        <v>287</v>
      </c>
      <c r="B28" s="466" t="s">
        <v>902</v>
      </c>
      <c r="C28" s="467"/>
      <c r="D28" s="468"/>
      <c r="E28" s="467"/>
      <c r="F28" s="467"/>
      <c r="G28" s="467">
        <v>654188</v>
      </c>
      <c r="H28" s="467">
        <f t="shared" si="2"/>
        <v>654188</v>
      </c>
      <c r="I28" s="470"/>
      <c r="J28" s="467"/>
      <c r="K28" s="467"/>
      <c r="L28" s="469" t="e">
        <f t="shared" si="3"/>
        <v>#DIV/0!</v>
      </c>
    </row>
    <row r="29" spans="1:19" ht="11.25" customHeight="1" x14ac:dyDescent="0.35">
      <c r="A29" s="583" t="s">
        <v>290</v>
      </c>
      <c r="B29" s="466" t="s">
        <v>905</v>
      </c>
      <c r="C29" s="467"/>
      <c r="D29" s="468"/>
      <c r="E29" s="467"/>
      <c r="F29" s="467"/>
      <c r="G29" s="467">
        <v>8091626</v>
      </c>
      <c r="H29" s="467">
        <f t="shared" si="2"/>
        <v>8091626</v>
      </c>
      <c r="I29" s="470"/>
      <c r="J29" s="467"/>
      <c r="K29" s="467"/>
      <c r="L29" s="469"/>
      <c r="S29" s="612" t="s">
        <v>907</v>
      </c>
    </row>
    <row r="30" spans="1:19" ht="11.25" customHeight="1" x14ac:dyDescent="0.35">
      <c r="A30" s="583" t="s">
        <v>293</v>
      </c>
      <c r="B30" s="466" t="s">
        <v>904</v>
      </c>
      <c r="C30" s="467"/>
      <c r="D30" s="468"/>
      <c r="E30" s="467"/>
      <c r="F30" s="467"/>
      <c r="G30" s="467">
        <v>4064000</v>
      </c>
      <c r="H30" s="467">
        <f t="shared" si="2"/>
        <v>4064000</v>
      </c>
      <c r="I30" s="470"/>
      <c r="J30" s="467"/>
      <c r="K30" s="467"/>
      <c r="L30" s="469"/>
      <c r="S30" s="612" t="s">
        <v>907</v>
      </c>
    </row>
    <row r="31" spans="1:19" ht="11.25" customHeight="1" x14ac:dyDescent="0.35">
      <c r="A31" s="583" t="s">
        <v>322</v>
      </c>
      <c r="B31" s="466" t="s">
        <v>909</v>
      </c>
      <c r="C31" s="467"/>
      <c r="D31" s="468"/>
      <c r="E31" s="467"/>
      <c r="F31" s="467">
        <v>31386018</v>
      </c>
      <c r="G31" s="467">
        <v>10462006</v>
      </c>
      <c r="H31" s="467">
        <f t="shared" si="2"/>
        <v>41848024</v>
      </c>
      <c r="I31" s="470"/>
      <c r="J31" s="467"/>
      <c r="K31" s="467"/>
      <c r="L31" s="469" t="e">
        <f t="shared" si="3"/>
        <v>#DIV/0!</v>
      </c>
      <c r="S31" s="612" t="s">
        <v>907</v>
      </c>
    </row>
    <row r="32" spans="1:19" ht="11.25" customHeight="1" x14ac:dyDescent="0.35">
      <c r="A32" s="583" t="s">
        <v>325</v>
      </c>
      <c r="B32" s="466"/>
      <c r="C32" s="467"/>
      <c r="D32" s="468"/>
      <c r="E32" s="467"/>
      <c r="F32" s="467"/>
      <c r="G32" s="467"/>
      <c r="H32" s="467"/>
      <c r="I32" s="470"/>
      <c r="J32" s="467"/>
      <c r="K32" s="467"/>
      <c r="L32" s="469"/>
    </row>
    <row r="33" spans="1:19" ht="11.25" customHeight="1" x14ac:dyDescent="0.35">
      <c r="A33" s="583" t="s">
        <v>326</v>
      </c>
      <c r="B33" s="466"/>
      <c r="C33" s="467"/>
      <c r="D33" s="468"/>
      <c r="E33" s="467"/>
      <c r="F33" s="467"/>
      <c r="G33" s="467"/>
      <c r="H33" s="467"/>
      <c r="I33" s="471"/>
      <c r="J33" s="467"/>
      <c r="K33" s="467"/>
      <c r="L33" s="469"/>
    </row>
    <row r="34" spans="1:19" ht="11.25" customHeight="1" x14ac:dyDescent="0.35">
      <c r="A34" s="583" t="s">
        <v>866</v>
      </c>
      <c r="B34" s="466"/>
      <c r="C34" s="467"/>
      <c r="D34" s="468"/>
      <c r="E34" s="467"/>
      <c r="F34" s="467"/>
      <c r="G34" s="467"/>
      <c r="H34" s="467"/>
      <c r="I34" s="472"/>
      <c r="J34" s="473"/>
      <c r="K34" s="473"/>
      <c r="L34" s="469"/>
    </row>
    <row r="35" spans="1:19" ht="11.25" customHeight="1" thickBot="1" x14ac:dyDescent="0.4">
      <c r="A35" s="583" t="s">
        <v>867</v>
      </c>
      <c r="B35" s="466"/>
      <c r="C35" s="467"/>
      <c r="D35" s="468"/>
      <c r="E35" s="467"/>
      <c r="F35" s="467"/>
      <c r="G35" s="467"/>
      <c r="H35" s="467"/>
      <c r="I35" s="472"/>
      <c r="J35" s="473"/>
      <c r="K35" s="473"/>
      <c r="L35" s="469" t="e">
        <f t="shared" si="3"/>
        <v>#DIV/0!</v>
      </c>
    </row>
    <row r="36" spans="1:19" s="483" customFormat="1" ht="11.25" customHeight="1" thickBot="1" x14ac:dyDescent="0.4">
      <c r="A36" s="371"/>
      <c r="B36" s="482" t="s">
        <v>330</v>
      </c>
      <c r="C36" s="474">
        <f>SUM(C6:C35)</f>
        <v>0</v>
      </c>
      <c r="D36" s="475"/>
      <c r="E36" s="474">
        <f t="shared" ref="E36:K36" si="4">SUM(E6:E35)</f>
        <v>0</v>
      </c>
      <c r="F36" s="474">
        <f t="shared" si="4"/>
        <v>1301737283</v>
      </c>
      <c r="G36" s="474">
        <f t="shared" si="4"/>
        <v>484922850</v>
      </c>
      <c r="H36" s="474">
        <f t="shared" si="4"/>
        <v>1786660133</v>
      </c>
      <c r="I36" s="476">
        <f t="shared" si="4"/>
        <v>0</v>
      </c>
      <c r="J36" s="477">
        <f t="shared" si="4"/>
        <v>0</v>
      </c>
      <c r="K36" s="477">
        <f t="shared" si="4"/>
        <v>0</v>
      </c>
      <c r="L36" s="478" t="e">
        <f>+K36/J36</f>
        <v>#DIV/0!</v>
      </c>
      <c r="M36" s="483">
        <f>+'Önkormányzat 2'!F156</f>
        <v>0</v>
      </c>
      <c r="O36" s="481">
        <f>1361654793-328027000-103609868-500000000-10000000-151121839+49504746-9498428-317500000+70700900-4500000-1000000-1500000-105783627+49045926-7500000+2500000-4000000+45000000-20000000-4000000-1000000-15802525-1380609-3500000-2000000-8000000-20000000-10000000-3500000+3300000+5000000-2000000+26000000+40000000-700000</f>
        <v>16782469</v>
      </c>
      <c r="Q36" s="481">
        <f>1361654793-328027000-103609868-500000000-10000000-151121839+49504746-9498428-317500000+70700900-4500000-1000000-1500000-105783627+49045926-7500000+2500000-4000000+45000000-20000000-4000000-1000000-15802525-1380609-3500000-2000000-8000000-20000000-10000000-3500000+3300000+5000000-2000000+26000000+40000000-700000</f>
        <v>16782469</v>
      </c>
      <c r="R36" s="483">
        <f>+Q36-M36</f>
        <v>16782469</v>
      </c>
      <c r="S36" s="481">
        <f>SUM(G7,G10,G11,G12,G13,G15,G17,G19,G21,G22,G24,G26,G27,G29,G30,G31)</f>
        <v>344804413</v>
      </c>
    </row>
    <row r="37" spans="1:19" x14ac:dyDescent="0.35">
      <c r="M37" s="335">
        <f>+M36-M38</f>
        <v>-8184474</v>
      </c>
    </row>
    <row r="38" spans="1:19" x14ac:dyDescent="0.35">
      <c r="M38" s="335">
        <v>8184474</v>
      </c>
      <c r="O38" s="335">
        <f>+O36-K38</f>
        <v>16782469</v>
      </c>
      <c r="Q38" s="335">
        <f>+Q36-M38</f>
        <v>8597995</v>
      </c>
    </row>
    <row r="45" spans="1:19" x14ac:dyDescent="0.35">
      <c r="B45" s="335"/>
    </row>
    <row r="46" spans="1:19" x14ac:dyDescent="0.35">
      <c r="B46" s="335"/>
    </row>
    <row r="47" spans="1:19" x14ac:dyDescent="0.35">
      <c r="B47" s="335"/>
    </row>
    <row r="48" spans="1:19" x14ac:dyDescent="0.35">
      <c r="B48" s="335"/>
    </row>
    <row r="49" spans="2:2" x14ac:dyDescent="0.35">
      <c r="B49" s="335"/>
    </row>
  </sheetData>
  <mergeCells count="3">
    <mergeCell ref="B2:L2"/>
    <mergeCell ref="G3:H3"/>
    <mergeCell ref="G1:H1"/>
  </mergeCells>
  <phoneticPr fontId="47" type="noConversion"/>
  <pageMargins left="0.7" right="0.7" top="0.75" bottom="0.75" header="0.3" footer="0.3"/>
  <pageSetup paperSize="9" scale="93" orientation="portrait" r:id="rId1"/>
  <colBreaks count="1" manualBreakCount="1">
    <brk id="8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9830-7176-4AE6-83B4-270F267536A8}">
  <sheetPr>
    <tabColor rgb="FFFF0000"/>
    <pageSetUpPr fitToPage="1"/>
  </sheetPr>
  <dimension ref="B1:G32"/>
  <sheetViews>
    <sheetView workbookViewId="0">
      <selection activeCell="C7" sqref="C7"/>
    </sheetView>
  </sheetViews>
  <sheetFormatPr defaultRowHeight="14" x14ac:dyDescent="0.3"/>
  <cols>
    <col min="1" max="1" width="1.36328125" style="616" customWidth="1"/>
    <col min="2" max="2" width="6" style="616" bestFit="1" customWidth="1"/>
    <col min="3" max="3" width="48.54296875" style="616" customWidth="1"/>
    <col min="4" max="4" width="28.90625" style="616" customWidth="1"/>
    <col min="5" max="5" width="25.1796875" style="616" bestFit="1" customWidth="1"/>
    <col min="6" max="6" width="22.453125" style="616" bestFit="1" customWidth="1"/>
    <col min="7" max="7" width="9.90625" style="616" bestFit="1" customWidth="1"/>
    <col min="8" max="16384" width="8.7265625" style="616"/>
  </cols>
  <sheetData>
    <row r="1" spans="2:7" ht="14.25" customHeight="1" x14ac:dyDescent="0.3">
      <c r="E1" s="700"/>
      <c r="F1" s="700"/>
      <c r="G1" s="700"/>
    </row>
    <row r="2" spans="2:7" ht="14.25" customHeight="1" x14ac:dyDescent="0.3">
      <c r="E2" s="785" t="s">
        <v>935</v>
      </c>
      <c r="F2" s="700"/>
      <c r="G2" s="700"/>
    </row>
    <row r="3" spans="2:7" ht="52.5" customHeight="1" x14ac:dyDescent="0.3">
      <c r="B3" s="620"/>
      <c r="C3" s="786" t="s">
        <v>936</v>
      </c>
      <c r="D3" s="786"/>
      <c r="E3" s="786"/>
      <c r="F3" s="786"/>
      <c r="G3" s="786"/>
    </row>
    <row r="4" spans="2:7" x14ac:dyDescent="0.3">
      <c r="B4" s="620"/>
      <c r="C4" s="620"/>
      <c r="D4" s="621"/>
      <c r="E4" s="621"/>
      <c r="F4" s="787" t="s">
        <v>652</v>
      </c>
      <c r="G4" s="787"/>
    </row>
    <row r="5" spans="2:7" ht="21" customHeight="1" x14ac:dyDescent="0.3">
      <c r="B5" s="622" t="s">
        <v>679</v>
      </c>
      <c r="C5" s="622" t="s">
        <v>937</v>
      </c>
      <c r="D5" s="622" t="s">
        <v>800</v>
      </c>
      <c r="E5" s="622" t="s">
        <v>766</v>
      </c>
      <c r="F5" s="622" t="s">
        <v>938</v>
      </c>
      <c r="G5" s="622" t="s">
        <v>939</v>
      </c>
    </row>
    <row r="6" spans="2:7" x14ac:dyDescent="0.3">
      <c r="B6" s="623"/>
      <c r="C6" s="623"/>
      <c r="D6" s="622">
        <v>1</v>
      </c>
      <c r="E6" s="622">
        <v>2</v>
      </c>
      <c r="F6" s="622">
        <v>3</v>
      </c>
      <c r="G6" s="622">
        <v>4</v>
      </c>
    </row>
    <row r="7" spans="2:7" ht="21.5" x14ac:dyDescent="0.3">
      <c r="B7" s="624" t="s">
        <v>4</v>
      </c>
      <c r="C7" s="625" t="s">
        <v>940</v>
      </c>
      <c r="D7" s="626" t="s">
        <v>941</v>
      </c>
      <c r="E7" s="627">
        <f>203458379+70700900</f>
        <v>274159279</v>
      </c>
      <c r="F7" s="627">
        <f>G7-E7</f>
        <v>67068401</v>
      </c>
      <c r="G7" s="627">
        <v>341227680</v>
      </c>
    </row>
    <row r="8" spans="2:7" ht="32" x14ac:dyDescent="0.3">
      <c r="B8" s="624" t="s">
        <v>18</v>
      </c>
      <c r="C8" s="625" t="s">
        <v>942</v>
      </c>
      <c r="D8" s="626" t="s">
        <v>943</v>
      </c>
      <c r="E8" s="627">
        <f>E9+E10</f>
        <v>113128836</v>
      </c>
      <c r="F8" s="627">
        <f t="shared" ref="F8:G8" si="0">F9+F10</f>
        <v>123878851</v>
      </c>
      <c r="G8" s="627">
        <f t="shared" si="0"/>
        <v>237007687</v>
      </c>
    </row>
    <row r="9" spans="2:7" hidden="1" x14ac:dyDescent="0.3">
      <c r="B9" s="624"/>
      <c r="C9" s="625"/>
      <c r="D9" s="626" t="s">
        <v>943</v>
      </c>
      <c r="E9" s="627">
        <f>63624090+49504746</f>
        <v>113128836</v>
      </c>
      <c r="F9" s="627">
        <f>G9-E9</f>
        <v>115787225</v>
      </c>
      <c r="G9" s="627">
        <v>228916061</v>
      </c>
    </row>
    <row r="10" spans="2:7" ht="21" hidden="1" x14ac:dyDescent="0.3">
      <c r="B10" s="624"/>
      <c r="C10" s="625"/>
      <c r="D10" s="626" t="s">
        <v>944</v>
      </c>
      <c r="E10" s="627"/>
      <c r="F10" s="627">
        <v>8091626</v>
      </c>
      <c r="G10" s="627">
        <f>F10+E10</f>
        <v>8091626</v>
      </c>
    </row>
    <row r="11" spans="2:7" ht="21.5" x14ac:dyDescent="0.3">
      <c r="B11" s="624" t="s">
        <v>32</v>
      </c>
      <c r="C11" s="625" t="s">
        <v>945</v>
      </c>
      <c r="D11" s="626" t="s">
        <v>946</v>
      </c>
      <c r="E11" s="627">
        <f>E12+E13</f>
        <v>736995950</v>
      </c>
      <c r="F11" s="627">
        <f t="shared" ref="F11:G11" si="1">F12+F13</f>
        <v>63078766</v>
      </c>
      <c r="G11" s="627">
        <f t="shared" si="1"/>
        <v>800074716</v>
      </c>
    </row>
    <row r="12" spans="2:7" hidden="1" x14ac:dyDescent="0.3">
      <c r="B12" s="624"/>
      <c r="C12" s="625"/>
      <c r="D12" s="626" t="s">
        <v>946</v>
      </c>
      <c r="E12" s="627">
        <f>456995950+100000000+180000000</f>
        <v>736995950</v>
      </c>
      <c r="F12" s="627">
        <v>29333526</v>
      </c>
      <c r="G12" s="627">
        <v>766329476</v>
      </c>
    </row>
    <row r="13" spans="2:7" hidden="1" x14ac:dyDescent="0.3">
      <c r="B13" s="624"/>
      <c r="C13" s="625"/>
      <c r="D13" s="626" t="s">
        <v>946</v>
      </c>
      <c r="E13" s="627"/>
      <c r="F13" s="627">
        <v>33745240</v>
      </c>
      <c r="G13" s="627">
        <v>33745240</v>
      </c>
    </row>
    <row r="14" spans="2:7" ht="32" x14ac:dyDescent="0.3">
      <c r="B14" s="624" t="s">
        <v>215</v>
      </c>
      <c r="C14" s="625" t="s">
        <v>947</v>
      </c>
      <c r="D14" s="626" t="s">
        <v>948</v>
      </c>
      <c r="E14" s="627">
        <f>43344251+49045926+13154117</f>
        <v>105544294</v>
      </c>
      <c r="F14" s="627">
        <f>G14-E14</f>
        <v>28370227</v>
      </c>
      <c r="G14" s="627">
        <v>133914521</v>
      </c>
    </row>
    <row r="15" spans="2:7" x14ac:dyDescent="0.3">
      <c r="B15" s="624" t="s">
        <v>60</v>
      </c>
      <c r="C15" s="625" t="s">
        <v>949</v>
      </c>
      <c r="D15" s="626" t="s">
        <v>783</v>
      </c>
      <c r="E15" s="627">
        <f>E16+E17</f>
        <v>0</v>
      </c>
      <c r="F15" s="627">
        <f t="shared" ref="F15:G15" si="2">F16+F17</f>
        <v>18700000</v>
      </c>
      <c r="G15" s="627">
        <f t="shared" si="2"/>
        <v>18700000</v>
      </c>
    </row>
    <row r="16" spans="2:7" hidden="1" x14ac:dyDescent="0.3">
      <c r="B16" s="624"/>
      <c r="C16" s="625"/>
      <c r="D16" s="626" t="s">
        <v>783</v>
      </c>
      <c r="E16" s="627"/>
      <c r="F16" s="627">
        <v>10000000</v>
      </c>
      <c r="G16" s="627">
        <v>10000000</v>
      </c>
    </row>
    <row r="17" spans="2:7" hidden="1" x14ac:dyDescent="0.3">
      <c r="B17" s="624"/>
      <c r="C17" s="628"/>
      <c r="D17" s="626" t="s">
        <v>876</v>
      </c>
      <c r="E17" s="627"/>
      <c r="F17" s="627">
        <v>8700000</v>
      </c>
      <c r="G17" s="627">
        <f>F17+E17</f>
        <v>8700000</v>
      </c>
    </row>
    <row r="18" spans="2:7" ht="21.5" x14ac:dyDescent="0.3">
      <c r="B18" s="624" t="s">
        <v>82</v>
      </c>
      <c r="C18" s="625" t="s">
        <v>950</v>
      </c>
      <c r="D18" s="629" t="s">
        <v>871</v>
      </c>
      <c r="E18" s="627"/>
      <c r="F18" s="627">
        <v>3303716</v>
      </c>
      <c r="G18" s="627">
        <v>3303716</v>
      </c>
    </row>
    <row r="19" spans="2:7" ht="21.5" x14ac:dyDescent="0.3">
      <c r="B19" s="624" t="s">
        <v>226</v>
      </c>
      <c r="C19" s="625" t="s">
        <v>945</v>
      </c>
      <c r="D19" s="630" t="s">
        <v>879</v>
      </c>
      <c r="E19" s="627"/>
      <c r="F19" s="627">
        <v>5000000</v>
      </c>
      <c r="G19" s="627">
        <f t="shared" ref="G19:G24" si="3">F19+E19</f>
        <v>5000000</v>
      </c>
    </row>
    <row r="20" spans="2:7" x14ac:dyDescent="0.3">
      <c r="B20" s="624" t="s">
        <v>104</v>
      </c>
      <c r="C20" s="625" t="s">
        <v>949</v>
      </c>
      <c r="D20" s="626" t="s">
        <v>875</v>
      </c>
      <c r="E20" s="627"/>
      <c r="F20" s="627">
        <v>6375900</v>
      </c>
      <c r="G20" s="627">
        <f t="shared" si="3"/>
        <v>6375900</v>
      </c>
    </row>
    <row r="21" spans="2:7" x14ac:dyDescent="0.3">
      <c r="B21" s="624" t="s">
        <v>114</v>
      </c>
      <c r="C21" s="625" t="s">
        <v>949</v>
      </c>
      <c r="D21" s="626" t="s">
        <v>898</v>
      </c>
      <c r="E21" s="627">
        <v>20646000</v>
      </c>
      <c r="F21" s="627">
        <v>2294000</v>
      </c>
      <c r="G21" s="627">
        <f t="shared" si="3"/>
        <v>22940000</v>
      </c>
    </row>
    <row r="22" spans="2:7" x14ac:dyDescent="0.3">
      <c r="B22" s="624" t="s">
        <v>238</v>
      </c>
      <c r="C22" s="625" t="s">
        <v>949</v>
      </c>
      <c r="D22" s="626" t="s">
        <v>899</v>
      </c>
      <c r="E22" s="627">
        <v>19876906</v>
      </c>
      <c r="F22" s="627">
        <v>2208546</v>
      </c>
      <c r="G22" s="627">
        <f t="shared" si="3"/>
        <v>22085452</v>
      </c>
    </row>
    <row r="23" spans="2:7" x14ac:dyDescent="0.3">
      <c r="B23" s="624" t="s">
        <v>256</v>
      </c>
      <c r="C23" s="631" t="s">
        <v>951</v>
      </c>
      <c r="D23" s="632" t="s">
        <v>904</v>
      </c>
      <c r="E23" s="633"/>
      <c r="F23" s="633">
        <v>4064000</v>
      </c>
      <c r="G23" s="633">
        <f t="shared" si="3"/>
        <v>4064000</v>
      </c>
    </row>
    <row r="24" spans="2:7" ht="21" x14ac:dyDescent="0.3">
      <c r="B24" s="624" t="s">
        <v>257</v>
      </c>
      <c r="C24" s="625" t="s">
        <v>949</v>
      </c>
      <c r="D24" s="632" t="s">
        <v>952</v>
      </c>
      <c r="E24" s="633">
        <v>31386018</v>
      </c>
      <c r="F24" s="633">
        <v>10462006</v>
      </c>
      <c r="G24" s="633">
        <f t="shared" si="3"/>
        <v>41848024</v>
      </c>
    </row>
    <row r="25" spans="2:7" ht="21.5" x14ac:dyDescent="0.3">
      <c r="B25" s="624" t="s">
        <v>258</v>
      </c>
      <c r="C25" s="625" t="s">
        <v>953</v>
      </c>
      <c r="D25" s="632" t="s">
        <v>765</v>
      </c>
      <c r="E25" s="633"/>
      <c r="F25" s="633">
        <f>+G25-E25</f>
        <v>10000000</v>
      </c>
      <c r="G25" s="633">
        <v>10000000</v>
      </c>
    </row>
    <row r="26" spans="2:7" x14ac:dyDescent="0.3">
      <c r="B26" s="624" t="s">
        <v>261</v>
      </c>
      <c r="C26" s="623"/>
      <c r="D26" s="634"/>
      <c r="E26" s="634"/>
      <c r="F26" s="634"/>
      <c r="G26" s="634"/>
    </row>
    <row r="27" spans="2:7" x14ac:dyDescent="0.3">
      <c r="B27" s="624" t="s">
        <v>264</v>
      </c>
      <c r="C27" s="623"/>
      <c r="D27" s="632"/>
      <c r="E27" s="633"/>
      <c r="F27" s="633"/>
      <c r="G27" s="633"/>
    </row>
    <row r="28" spans="2:7" x14ac:dyDescent="0.3">
      <c r="B28" s="624" t="s">
        <v>267</v>
      </c>
      <c r="C28" s="623"/>
      <c r="D28" s="632"/>
      <c r="E28" s="633"/>
      <c r="F28" s="633"/>
      <c r="G28" s="633"/>
    </row>
    <row r="29" spans="2:7" x14ac:dyDescent="0.3">
      <c r="B29" s="624" t="s">
        <v>270</v>
      </c>
      <c r="C29" s="623"/>
      <c r="D29" s="632"/>
      <c r="E29" s="633"/>
      <c r="F29" s="633"/>
      <c r="G29" s="633"/>
    </row>
    <row r="30" spans="2:7" x14ac:dyDescent="0.3">
      <c r="B30" s="622"/>
      <c r="C30" s="622"/>
      <c r="D30" s="635" t="s">
        <v>330</v>
      </c>
      <c r="E30" s="636">
        <f>SUM(E7:E29)-E9-E10-E12-E13-E16-E17</f>
        <v>1301737283</v>
      </c>
      <c r="F30" s="636">
        <f>SUM(F7:F29)-F9-F10-F12-F13-F16-F17</f>
        <v>344804413</v>
      </c>
      <c r="G30" s="636">
        <f>SUM(G7:G29)-G9-G10-G12-G13-G16-G17</f>
        <v>1646541696</v>
      </c>
    </row>
    <row r="32" spans="2:7" x14ac:dyDescent="0.3">
      <c r="B32" s="788" t="s">
        <v>954</v>
      </c>
      <c r="C32" s="701"/>
      <c r="D32" s="701"/>
      <c r="E32" s="701"/>
      <c r="F32" s="701"/>
      <c r="G32" s="701"/>
    </row>
  </sheetData>
  <mergeCells count="5">
    <mergeCell ref="E1:G1"/>
    <mergeCell ref="E2:G2"/>
    <mergeCell ref="C3:G3"/>
    <mergeCell ref="F4:G4"/>
    <mergeCell ref="B32:G3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G165"/>
  <sheetViews>
    <sheetView view="pageBreakPreview" zoomScale="60" zoomScaleNormal="100" workbookViewId="0">
      <selection activeCell="P75" sqref="P75"/>
    </sheetView>
  </sheetViews>
  <sheetFormatPr defaultRowHeight="15.5" x14ac:dyDescent="0.35"/>
  <cols>
    <col min="1" max="1" width="7.7265625" style="311" customWidth="1"/>
    <col min="2" max="2" width="55.453125" style="311" customWidth="1"/>
    <col min="3" max="3" width="13.26953125" style="334" hidden="1" customWidth="1"/>
    <col min="4" max="4" width="13.26953125" style="311" customWidth="1"/>
    <col min="5" max="5" width="12.453125" style="311" customWidth="1"/>
    <col min="6" max="6" width="12.7265625" style="311" customWidth="1"/>
    <col min="7" max="256" width="9.1796875" style="311"/>
    <col min="257" max="257" width="7.7265625" style="311" customWidth="1"/>
    <col min="258" max="258" width="65" style="311" customWidth="1"/>
    <col min="259" max="261" width="13.26953125" style="311" customWidth="1"/>
    <col min="262" max="262" width="7.7265625" style="311" customWidth="1"/>
    <col min="263" max="512" width="9.1796875" style="311"/>
    <col min="513" max="513" width="7.7265625" style="311" customWidth="1"/>
    <col min="514" max="514" width="65" style="311" customWidth="1"/>
    <col min="515" max="517" width="13.26953125" style="311" customWidth="1"/>
    <col min="518" max="518" width="7.7265625" style="311" customWidth="1"/>
    <col min="519" max="768" width="9.1796875" style="311"/>
    <col min="769" max="769" width="7.7265625" style="311" customWidth="1"/>
    <col min="770" max="770" width="65" style="311" customWidth="1"/>
    <col min="771" max="773" width="13.26953125" style="311" customWidth="1"/>
    <col min="774" max="774" width="7.7265625" style="311" customWidth="1"/>
    <col min="775" max="1024" width="9.1796875" style="311"/>
    <col min="1025" max="1025" width="7.7265625" style="311" customWidth="1"/>
    <col min="1026" max="1026" width="65" style="311" customWidth="1"/>
    <col min="1027" max="1029" width="13.26953125" style="311" customWidth="1"/>
    <col min="1030" max="1030" width="7.7265625" style="311" customWidth="1"/>
    <col min="1031" max="1280" width="9.1796875" style="311"/>
    <col min="1281" max="1281" width="7.7265625" style="311" customWidth="1"/>
    <col min="1282" max="1282" width="65" style="311" customWidth="1"/>
    <col min="1283" max="1285" width="13.26953125" style="311" customWidth="1"/>
    <col min="1286" max="1286" width="7.7265625" style="311" customWidth="1"/>
    <col min="1287" max="1536" width="9.1796875" style="311"/>
    <col min="1537" max="1537" width="7.7265625" style="311" customWidth="1"/>
    <col min="1538" max="1538" width="65" style="311" customWidth="1"/>
    <col min="1539" max="1541" width="13.26953125" style="311" customWidth="1"/>
    <col min="1542" max="1542" width="7.7265625" style="311" customWidth="1"/>
    <col min="1543" max="1792" width="9.1796875" style="311"/>
    <col min="1793" max="1793" width="7.7265625" style="311" customWidth="1"/>
    <col min="1794" max="1794" width="65" style="311" customWidth="1"/>
    <col min="1795" max="1797" width="13.26953125" style="311" customWidth="1"/>
    <col min="1798" max="1798" width="7.7265625" style="311" customWidth="1"/>
    <col min="1799" max="2048" width="9.1796875" style="311"/>
    <col min="2049" max="2049" width="7.7265625" style="311" customWidth="1"/>
    <col min="2050" max="2050" width="65" style="311" customWidth="1"/>
    <col min="2051" max="2053" width="13.26953125" style="311" customWidth="1"/>
    <col min="2054" max="2054" width="7.7265625" style="311" customWidth="1"/>
    <col min="2055" max="2304" width="9.1796875" style="311"/>
    <col min="2305" max="2305" width="7.7265625" style="311" customWidth="1"/>
    <col min="2306" max="2306" width="65" style="311" customWidth="1"/>
    <col min="2307" max="2309" width="13.26953125" style="311" customWidth="1"/>
    <col min="2310" max="2310" width="7.7265625" style="311" customWidth="1"/>
    <col min="2311" max="2560" width="9.1796875" style="311"/>
    <col min="2561" max="2561" width="7.7265625" style="311" customWidth="1"/>
    <col min="2562" max="2562" width="65" style="311" customWidth="1"/>
    <col min="2563" max="2565" width="13.26953125" style="311" customWidth="1"/>
    <col min="2566" max="2566" width="7.7265625" style="311" customWidth="1"/>
    <col min="2567" max="2816" width="9.1796875" style="311"/>
    <col min="2817" max="2817" width="7.7265625" style="311" customWidth="1"/>
    <col min="2818" max="2818" width="65" style="311" customWidth="1"/>
    <col min="2819" max="2821" width="13.26953125" style="311" customWidth="1"/>
    <col min="2822" max="2822" width="7.7265625" style="311" customWidth="1"/>
    <col min="2823" max="3072" width="9.1796875" style="311"/>
    <col min="3073" max="3073" width="7.7265625" style="311" customWidth="1"/>
    <col min="3074" max="3074" width="65" style="311" customWidth="1"/>
    <col min="3075" max="3077" width="13.26953125" style="311" customWidth="1"/>
    <col min="3078" max="3078" width="7.7265625" style="311" customWidth="1"/>
    <col min="3079" max="3328" width="9.1796875" style="311"/>
    <col min="3329" max="3329" width="7.7265625" style="311" customWidth="1"/>
    <col min="3330" max="3330" width="65" style="311" customWidth="1"/>
    <col min="3331" max="3333" width="13.26953125" style="311" customWidth="1"/>
    <col min="3334" max="3334" width="7.7265625" style="311" customWidth="1"/>
    <col min="3335" max="3584" width="9.1796875" style="311"/>
    <col min="3585" max="3585" width="7.7265625" style="311" customWidth="1"/>
    <col min="3586" max="3586" width="65" style="311" customWidth="1"/>
    <col min="3587" max="3589" width="13.26953125" style="311" customWidth="1"/>
    <col min="3590" max="3590" width="7.7265625" style="311" customWidth="1"/>
    <col min="3591" max="3840" width="9.1796875" style="311"/>
    <col min="3841" max="3841" width="7.7265625" style="311" customWidth="1"/>
    <col min="3842" max="3842" width="65" style="311" customWidth="1"/>
    <col min="3843" max="3845" width="13.26953125" style="311" customWidth="1"/>
    <col min="3846" max="3846" width="7.7265625" style="311" customWidth="1"/>
    <col min="3847" max="4096" width="9.1796875" style="311"/>
    <col min="4097" max="4097" width="7.7265625" style="311" customWidth="1"/>
    <col min="4098" max="4098" width="65" style="311" customWidth="1"/>
    <col min="4099" max="4101" width="13.26953125" style="311" customWidth="1"/>
    <col min="4102" max="4102" width="7.7265625" style="311" customWidth="1"/>
    <col min="4103" max="4352" width="9.1796875" style="311"/>
    <col min="4353" max="4353" width="7.7265625" style="311" customWidth="1"/>
    <col min="4354" max="4354" width="65" style="311" customWidth="1"/>
    <col min="4355" max="4357" width="13.26953125" style="311" customWidth="1"/>
    <col min="4358" max="4358" width="7.7265625" style="311" customWidth="1"/>
    <col min="4359" max="4608" width="9.1796875" style="311"/>
    <col min="4609" max="4609" width="7.7265625" style="311" customWidth="1"/>
    <col min="4610" max="4610" width="65" style="311" customWidth="1"/>
    <col min="4611" max="4613" width="13.26953125" style="311" customWidth="1"/>
    <col min="4614" max="4614" width="7.7265625" style="311" customWidth="1"/>
    <col min="4615" max="4864" width="9.1796875" style="311"/>
    <col min="4865" max="4865" width="7.7265625" style="311" customWidth="1"/>
    <col min="4866" max="4866" width="65" style="311" customWidth="1"/>
    <col min="4867" max="4869" width="13.26953125" style="311" customWidth="1"/>
    <col min="4870" max="4870" width="7.7265625" style="311" customWidth="1"/>
    <col min="4871" max="5120" width="9.1796875" style="311"/>
    <col min="5121" max="5121" width="7.7265625" style="311" customWidth="1"/>
    <col min="5122" max="5122" width="65" style="311" customWidth="1"/>
    <col min="5123" max="5125" width="13.26953125" style="311" customWidth="1"/>
    <col min="5126" max="5126" width="7.7265625" style="311" customWidth="1"/>
    <col min="5127" max="5376" width="9.1796875" style="311"/>
    <col min="5377" max="5377" width="7.7265625" style="311" customWidth="1"/>
    <col min="5378" max="5378" width="65" style="311" customWidth="1"/>
    <col min="5379" max="5381" width="13.26953125" style="311" customWidth="1"/>
    <col min="5382" max="5382" width="7.7265625" style="311" customWidth="1"/>
    <col min="5383" max="5632" width="9.1796875" style="311"/>
    <col min="5633" max="5633" width="7.7265625" style="311" customWidth="1"/>
    <col min="5634" max="5634" width="65" style="311" customWidth="1"/>
    <col min="5635" max="5637" width="13.26953125" style="311" customWidth="1"/>
    <col min="5638" max="5638" width="7.7265625" style="311" customWidth="1"/>
    <col min="5639" max="5888" width="9.1796875" style="311"/>
    <col min="5889" max="5889" width="7.7265625" style="311" customWidth="1"/>
    <col min="5890" max="5890" width="65" style="311" customWidth="1"/>
    <col min="5891" max="5893" width="13.26953125" style="311" customWidth="1"/>
    <col min="5894" max="5894" width="7.7265625" style="311" customWidth="1"/>
    <col min="5895" max="6144" width="9.1796875" style="311"/>
    <col min="6145" max="6145" width="7.7265625" style="311" customWidth="1"/>
    <col min="6146" max="6146" width="65" style="311" customWidth="1"/>
    <col min="6147" max="6149" width="13.26953125" style="311" customWidth="1"/>
    <col min="6150" max="6150" width="7.7265625" style="311" customWidth="1"/>
    <col min="6151" max="6400" width="9.1796875" style="311"/>
    <col min="6401" max="6401" width="7.7265625" style="311" customWidth="1"/>
    <col min="6402" max="6402" width="65" style="311" customWidth="1"/>
    <col min="6403" max="6405" width="13.26953125" style="311" customWidth="1"/>
    <col min="6406" max="6406" width="7.7265625" style="311" customWidth="1"/>
    <col min="6407" max="6656" width="9.1796875" style="311"/>
    <col min="6657" max="6657" width="7.7265625" style="311" customWidth="1"/>
    <col min="6658" max="6658" width="65" style="311" customWidth="1"/>
    <col min="6659" max="6661" width="13.26953125" style="311" customWidth="1"/>
    <col min="6662" max="6662" width="7.7265625" style="311" customWidth="1"/>
    <col min="6663" max="6912" width="9.1796875" style="311"/>
    <col min="6913" max="6913" width="7.7265625" style="311" customWidth="1"/>
    <col min="6914" max="6914" width="65" style="311" customWidth="1"/>
    <col min="6915" max="6917" width="13.26953125" style="311" customWidth="1"/>
    <col min="6918" max="6918" width="7.7265625" style="311" customWidth="1"/>
    <col min="6919" max="7168" width="9.1796875" style="311"/>
    <col min="7169" max="7169" width="7.7265625" style="311" customWidth="1"/>
    <col min="7170" max="7170" width="65" style="311" customWidth="1"/>
    <col min="7171" max="7173" width="13.26953125" style="311" customWidth="1"/>
    <col min="7174" max="7174" width="7.7265625" style="311" customWidth="1"/>
    <col min="7175" max="7424" width="9.1796875" style="311"/>
    <col min="7425" max="7425" width="7.7265625" style="311" customWidth="1"/>
    <col min="7426" max="7426" width="65" style="311" customWidth="1"/>
    <col min="7427" max="7429" width="13.26953125" style="311" customWidth="1"/>
    <col min="7430" max="7430" width="7.7265625" style="311" customWidth="1"/>
    <col min="7431" max="7680" width="9.1796875" style="311"/>
    <col min="7681" max="7681" width="7.7265625" style="311" customWidth="1"/>
    <col min="7682" max="7682" width="65" style="311" customWidth="1"/>
    <col min="7683" max="7685" width="13.26953125" style="311" customWidth="1"/>
    <col min="7686" max="7686" width="7.7265625" style="311" customWidth="1"/>
    <col min="7687" max="7936" width="9.1796875" style="311"/>
    <col min="7937" max="7937" width="7.7265625" style="311" customWidth="1"/>
    <col min="7938" max="7938" width="65" style="311" customWidth="1"/>
    <col min="7939" max="7941" width="13.26953125" style="311" customWidth="1"/>
    <col min="7942" max="7942" width="7.7265625" style="311" customWidth="1"/>
    <col min="7943" max="8192" width="9.1796875" style="311"/>
    <col min="8193" max="8193" width="7.7265625" style="311" customWidth="1"/>
    <col min="8194" max="8194" width="65" style="311" customWidth="1"/>
    <col min="8195" max="8197" width="13.26953125" style="311" customWidth="1"/>
    <col min="8198" max="8198" width="7.7265625" style="311" customWidth="1"/>
    <col min="8199" max="8448" width="9.1796875" style="311"/>
    <col min="8449" max="8449" width="7.7265625" style="311" customWidth="1"/>
    <col min="8450" max="8450" width="65" style="311" customWidth="1"/>
    <col min="8451" max="8453" width="13.26953125" style="311" customWidth="1"/>
    <col min="8454" max="8454" width="7.7265625" style="311" customWidth="1"/>
    <col min="8455" max="8704" width="9.1796875" style="311"/>
    <col min="8705" max="8705" width="7.7265625" style="311" customWidth="1"/>
    <col min="8706" max="8706" width="65" style="311" customWidth="1"/>
    <col min="8707" max="8709" width="13.26953125" style="311" customWidth="1"/>
    <col min="8710" max="8710" width="7.7265625" style="311" customWidth="1"/>
    <col min="8711" max="8960" width="9.1796875" style="311"/>
    <col min="8961" max="8961" width="7.7265625" style="311" customWidth="1"/>
    <col min="8962" max="8962" width="65" style="311" customWidth="1"/>
    <col min="8963" max="8965" width="13.26953125" style="311" customWidth="1"/>
    <col min="8966" max="8966" width="7.7265625" style="311" customWidth="1"/>
    <col min="8967" max="9216" width="9.1796875" style="311"/>
    <col min="9217" max="9217" width="7.7265625" style="311" customWidth="1"/>
    <col min="9218" max="9218" width="65" style="311" customWidth="1"/>
    <col min="9219" max="9221" width="13.26953125" style="311" customWidth="1"/>
    <col min="9222" max="9222" width="7.7265625" style="311" customWidth="1"/>
    <col min="9223" max="9472" width="9.1796875" style="311"/>
    <col min="9473" max="9473" width="7.7265625" style="311" customWidth="1"/>
    <col min="9474" max="9474" width="65" style="311" customWidth="1"/>
    <col min="9475" max="9477" width="13.26953125" style="311" customWidth="1"/>
    <col min="9478" max="9478" width="7.7265625" style="311" customWidth="1"/>
    <col min="9479" max="9728" width="9.1796875" style="311"/>
    <col min="9729" max="9729" width="7.7265625" style="311" customWidth="1"/>
    <col min="9730" max="9730" width="65" style="311" customWidth="1"/>
    <col min="9731" max="9733" width="13.26953125" style="311" customWidth="1"/>
    <col min="9734" max="9734" width="7.7265625" style="311" customWidth="1"/>
    <col min="9735" max="9984" width="9.1796875" style="311"/>
    <col min="9985" max="9985" width="7.7265625" style="311" customWidth="1"/>
    <col min="9986" max="9986" width="65" style="311" customWidth="1"/>
    <col min="9987" max="9989" width="13.26953125" style="311" customWidth="1"/>
    <col min="9990" max="9990" width="7.7265625" style="311" customWidth="1"/>
    <col min="9991" max="10240" width="9.1796875" style="311"/>
    <col min="10241" max="10241" width="7.7265625" style="311" customWidth="1"/>
    <col min="10242" max="10242" width="65" style="311" customWidth="1"/>
    <col min="10243" max="10245" width="13.26953125" style="311" customWidth="1"/>
    <col min="10246" max="10246" width="7.7265625" style="311" customWidth="1"/>
    <col min="10247" max="10496" width="9.1796875" style="311"/>
    <col min="10497" max="10497" width="7.7265625" style="311" customWidth="1"/>
    <col min="10498" max="10498" width="65" style="311" customWidth="1"/>
    <col min="10499" max="10501" width="13.26953125" style="311" customWidth="1"/>
    <col min="10502" max="10502" width="7.7265625" style="311" customWidth="1"/>
    <col min="10503" max="10752" width="9.1796875" style="311"/>
    <col min="10753" max="10753" width="7.7265625" style="311" customWidth="1"/>
    <col min="10754" max="10754" width="65" style="311" customWidth="1"/>
    <col min="10755" max="10757" width="13.26953125" style="311" customWidth="1"/>
    <col min="10758" max="10758" width="7.7265625" style="311" customWidth="1"/>
    <col min="10759" max="11008" width="9.1796875" style="311"/>
    <col min="11009" max="11009" width="7.7265625" style="311" customWidth="1"/>
    <col min="11010" max="11010" width="65" style="311" customWidth="1"/>
    <col min="11011" max="11013" width="13.26953125" style="311" customWidth="1"/>
    <col min="11014" max="11014" width="7.7265625" style="311" customWidth="1"/>
    <col min="11015" max="11264" width="9.1796875" style="311"/>
    <col min="11265" max="11265" width="7.7265625" style="311" customWidth="1"/>
    <col min="11266" max="11266" width="65" style="311" customWidth="1"/>
    <col min="11267" max="11269" width="13.26953125" style="311" customWidth="1"/>
    <col min="11270" max="11270" width="7.7265625" style="311" customWidth="1"/>
    <col min="11271" max="11520" width="9.1796875" style="311"/>
    <col min="11521" max="11521" width="7.7265625" style="311" customWidth="1"/>
    <col min="11522" max="11522" width="65" style="311" customWidth="1"/>
    <col min="11523" max="11525" width="13.26953125" style="311" customWidth="1"/>
    <col min="11526" max="11526" width="7.7265625" style="311" customWidth="1"/>
    <col min="11527" max="11776" width="9.1796875" style="311"/>
    <col min="11777" max="11777" width="7.7265625" style="311" customWidth="1"/>
    <col min="11778" max="11778" width="65" style="311" customWidth="1"/>
    <col min="11779" max="11781" width="13.26953125" style="311" customWidth="1"/>
    <col min="11782" max="11782" width="7.7265625" style="311" customWidth="1"/>
    <col min="11783" max="12032" width="9.1796875" style="311"/>
    <col min="12033" max="12033" width="7.7265625" style="311" customWidth="1"/>
    <col min="12034" max="12034" width="65" style="311" customWidth="1"/>
    <col min="12035" max="12037" width="13.26953125" style="311" customWidth="1"/>
    <col min="12038" max="12038" width="7.7265625" style="311" customWidth="1"/>
    <col min="12039" max="12288" width="9.1796875" style="311"/>
    <col min="12289" max="12289" width="7.7265625" style="311" customWidth="1"/>
    <col min="12290" max="12290" width="65" style="311" customWidth="1"/>
    <col min="12291" max="12293" width="13.26953125" style="311" customWidth="1"/>
    <col min="12294" max="12294" width="7.7265625" style="311" customWidth="1"/>
    <col min="12295" max="12544" width="9.1796875" style="311"/>
    <col min="12545" max="12545" width="7.7265625" style="311" customWidth="1"/>
    <col min="12546" max="12546" width="65" style="311" customWidth="1"/>
    <col min="12547" max="12549" width="13.26953125" style="311" customWidth="1"/>
    <col min="12550" max="12550" width="7.7265625" style="311" customWidth="1"/>
    <col min="12551" max="12800" width="9.1796875" style="311"/>
    <col min="12801" max="12801" width="7.7265625" style="311" customWidth="1"/>
    <col min="12802" max="12802" width="65" style="311" customWidth="1"/>
    <col min="12803" max="12805" width="13.26953125" style="311" customWidth="1"/>
    <col min="12806" max="12806" width="7.7265625" style="311" customWidth="1"/>
    <col min="12807" max="13056" width="9.1796875" style="311"/>
    <col min="13057" max="13057" width="7.7265625" style="311" customWidth="1"/>
    <col min="13058" max="13058" width="65" style="311" customWidth="1"/>
    <col min="13059" max="13061" width="13.26953125" style="311" customWidth="1"/>
    <col min="13062" max="13062" width="7.7265625" style="311" customWidth="1"/>
    <col min="13063" max="13312" width="9.1796875" style="311"/>
    <col min="13313" max="13313" width="7.7265625" style="311" customWidth="1"/>
    <col min="13314" max="13314" width="65" style="311" customWidth="1"/>
    <col min="13315" max="13317" width="13.26953125" style="311" customWidth="1"/>
    <col min="13318" max="13318" width="7.7265625" style="311" customWidth="1"/>
    <col min="13319" max="13568" width="9.1796875" style="311"/>
    <col min="13569" max="13569" width="7.7265625" style="311" customWidth="1"/>
    <col min="13570" max="13570" width="65" style="311" customWidth="1"/>
    <col min="13571" max="13573" width="13.26953125" style="311" customWidth="1"/>
    <col min="13574" max="13574" width="7.7265625" style="311" customWidth="1"/>
    <col min="13575" max="13824" width="9.1796875" style="311"/>
    <col min="13825" max="13825" width="7.7265625" style="311" customWidth="1"/>
    <col min="13826" max="13826" width="65" style="311" customWidth="1"/>
    <col min="13827" max="13829" width="13.26953125" style="311" customWidth="1"/>
    <col min="13830" max="13830" width="7.7265625" style="311" customWidth="1"/>
    <col min="13831" max="14080" width="9.1796875" style="311"/>
    <col min="14081" max="14081" width="7.7265625" style="311" customWidth="1"/>
    <col min="14082" max="14082" width="65" style="311" customWidth="1"/>
    <col min="14083" max="14085" width="13.26953125" style="311" customWidth="1"/>
    <col min="14086" max="14086" width="7.7265625" style="311" customWidth="1"/>
    <col min="14087" max="14336" width="9.1796875" style="311"/>
    <col min="14337" max="14337" width="7.7265625" style="311" customWidth="1"/>
    <col min="14338" max="14338" width="65" style="311" customWidth="1"/>
    <col min="14339" max="14341" width="13.26953125" style="311" customWidth="1"/>
    <col min="14342" max="14342" width="7.7265625" style="311" customWidth="1"/>
    <col min="14343" max="14592" width="9.1796875" style="311"/>
    <col min="14593" max="14593" width="7.7265625" style="311" customWidth="1"/>
    <col min="14594" max="14594" width="65" style="311" customWidth="1"/>
    <col min="14595" max="14597" width="13.26953125" style="311" customWidth="1"/>
    <col min="14598" max="14598" width="7.7265625" style="311" customWidth="1"/>
    <col min="14599" max="14848" width="9.1796875" style="311"/>
    <col min="14849" max="14849" width="7.7265625" style="311" customWidth="1"/>
    <col min="14850" max="14850" width="65" style="311" customWidth="1"/>
    <col min="14851" max="14853" width="13.26953125" style="311" customWidth="1"/>
    <col min="14854" max="14854" width="7.7265625" style="311" customWidth="1"/>
    <col min="14855" max="15104" width="9.1796875" style="311"/>
    <col min="15105" max="15105" width="7.7265625" style="311" customWidth="1"/>
    <col min="15106" max="15106" width="65" style="311" customWidth="1"/>
    <col min="15107" max="15109" width="13.26953125" style="311" customWidth="1"/>
    <col min="15110" max="15110" width="7.7265625" style="311" customWidth="1"/>
    <col min="15111" max="15360" width="9.1796875" style="311"/>
    <col min="15361" max="15361" width="7.7265625" style="311" customWidth="1"/>
    <col min="15362" max="15362" width="65" style="311" customWidth="1"/>
    <col min="15363" max="15365" width="13.26953125" style="311" customWidth="1"/>
    <col min="15366" max="15366" width="7.7265625" style="311" customWidth="1"/>
    <col min="15367" max="15616" width="9.1796875" style="311"/>
    <col min="15617" max="15617" width="7.7265625" style="311" customWidth="1"/>
    <col min="15618" max="15618" width="65" style="311" customWidth="1"/>
    <col min="15619" max="15621" width="13.26953125" style="311" customWidth="1"/>
    <col min="15622" max="15622" width="7.7265625" style="311" customWidth="1"/>
    <col min="15623" max="15872" width="9.1796875" style="311"/>
    <col min="15873" max="15873" width="7.7265625" style="311" customWidth="1"/>
    <col min="15874" max="15874" width="65" style="311" customWidth="1"/>
    <col min="15875" max="15877" width="13.26953125" style="311" customWidth="1"/>
    <col min="15878" max="15878" width="7.7265625" style="311" customWidth="1"/>
    <col min="15879" max="16128" width="9.1796875" style="311"/>
    <col min="16129" max="16129" width="7.7265625" style="311" customWidth="1"/>
    <col min="16130" max="16130" width="65" style="311" customWidth="1"/>
    <col min="16131" max="16133" width="13.26953125" style="311" customWidth="1"/>
    <col min="16134" max="16134" width="7.7265625" style="311" customWidth="1"/>
    <col min="16135" max="16384" width="9.1796875" style="311"/>
  </cols>
  <sheetData>
    <row r="1" spans="1:6" ht="34.5" customHeight="1" x14ac:dyDescent="0.35">
      <c r="A1" s="642" t="s">
        <v>853</v>
      </c>
      <c r="B1" s="642"/>
      <c r="D1" s="706" t="s">
        <v>926</v>
      </c>
      <c r="E1" s="706"/>
      <c r="F1" s="706"/>
    </row>
    <row r="2" spans="1:6" ht="13.5" customHeight="1" x14ac:dyDescent="0.35"/>
    <row r="3" spans="1:6" ht="16" customHeight="1" x14ac:dyDescent="0.35">
      <c r="A3" s="789" t="s">
        <v>0</v>
      </c>
      <c r="B3" s="789"/>
      <c r="C3" s="789"/>
      <c r="D3" s="789"/>
      <c r="E3" s="789"/>
      <c r="F3" s="789"/>
    </row>
    <row r="4" spans="1:6" ht="16" customHeight="1" x14ac:dyDescent="0.35">
      <c r="A4" s="790"/>
      <c r="B4" s="790"/>
      <c r="D4" s="507"/>
      <c r="E4" s="558"/>
      <c r="F4" s="508" t="s">
        <v>652</v>
      </c>
    </row>
    <row r="5" spans="1:6" ht="38.15" customHeight="1" x14ac:dyDescent="0.35">
      <c r="A5" s="509" t="s">
        <v>2</v>
      </c>
      <c r="B5" s="509" t="s">
        <v>3</v>
      </c>
      <c r="C5" s="509" t="s">
        <v>655</v>
      </c>
      <c r="D5" s="509" t="s">
        <v>854</v>
      </c>
      <c r="E5" s="509" t="s">
        <v>868</v>
      </c>
      <c r="F5" s="509" t="s">
        <v>657</v>
      </c>
    </row>
    <row r="6" spans="1:6" s="315" customFormat="1" ht="12" customHeight="1" x14ac:dyDescent="0.25">
      <c r="A6" s="276">
        <v>1</v>
      </c>
      <c r="B6" s="276">
        <v>2</v>
      </c>
      <c r="C6" s="276">
        <v>3</v>
      </c>
      <c r="D6" s="276">
        <v>4</v>
      </c>
      <c r="E6" s="557">
        <v>5</v>
      </c>
      <c r="F6" s="276">
        <v>6</v>
      </c>
    </row>
    <row r="7" spans="1:6" s="318" customFormat="1" ht="12" customHeight="1" x14ac:dyDescent="0.3">
      <c r="A7" s="337" t="s">
        <v>4</v>
      </c>
      <c r="B7" s="337" t="s">
        <v>5</v>
      </c>
      <c r="C7" s="280">
        <f t="shared" ref="C7:E7" si="0">+C8+C9+C10+C11+C12+C13</f>
        <v>736832021</v>
      </c>
      <c r="D7" s="280">
        <f t="shared" si="0"/>
        <v>718047893</v>
      </c>
      <c r="E7" s="280">
        <f t="shared" si="0"/>
        <v>709732657</v>
      </c>
      <c r="F7" s="290">
        <f>+'Önkormányzat összevont 1'!F7</f>
        <v>825840051</v>
      </c>
    </row>
    <row r="8" spans="1:6" s="318" customFormat="1" ht="12" customHeight="1" x14ac:dyDescent="0.3">
      <c r="A8" s="338" t="s">
        <v>6</v>
      </c>
      <c r="B8" s="502" t="s">
        <v>7</v>
      </c>
      <c r="C8" s="284">
        <v>228358027</v>
      </c>
      <c r="D8" s="284">
        <v>233693878</v>
      </c>
      <c r="E8" s="284">
        <v>235754252</v>
      </c>
      <c r="F8" s="284">
        <f>+'Önkormányzat összevont 1'!F8</f>
        <v>310160195</v>
      </c>
    </row>
    <row r="9" spans="1:6" s="318" customFormat="1" ht="12" customHeight="1" x14ac:dyDescent="0.3">
      <c r="A9" s="338" t="s">
        <v>8</v>
      </c>
      <c r="B9" s="502" t="s">
        <v>9</v>
      </c>
      <c r="C9" s="284">
        <v>234467082</v>
      </c>
      <c r="D9" s="284">
        <v>232713267</v>
      </c>
      <c r="E9" s="284">
        <v>242327303</v>
      </c>
      <c r="F9" s="284">
        <f>+'Önkormányzat összevont 1'!F9</f>
        <v>264293900</v>
      </c>
    </row>
    <row r="10" spans="1:6" s="318" customFormat="1" ht="12" customHeight="1" x14ac:dyDescent="0.3">
      <c r="A10" s="338" t="s">
        <v>10</v>
      </c>
      <c r="B10" s="502" t="s">
        <v>11</v>
      </c>
      <c r="C10" s="284">
        <v>241845309</v>
      </c>
      <c r="D10" s="284">
        <v>223465702</v>
      </c>
      <c r="E10" s="284">
        <v>183914298</v>
      </c>
      <c r="F10" s="284">
        <f>+'Önkormányzat összevont 1'!F10</f>
        <v>215077516</v>
      </c>
    </row>
    <row r="11" spans="1:6" s="318" customFormat="1" ht="12" customHeight="1" x14ac:dyDescent="0.3">
      <c r="A11" s="338" t="s">
        <v>12</v>
      </c>
      <c r="B11" s="502" t="s">
        <v>13</v>
      </c>
      <c r="C11" s="284">
        <v>19800831</v>
      </c>
      <c r="D11" s="284">
        <v>21166503</v>
      </c>
      <c r="E11" s="284">
        <v>22700556</v>
      </c>
      <c r="F11" s="284">
        <f>+'Önkormányzat összevont 1'!F11</f>
        <v>36308440</v>
      </c>
    </row>
    <row r="12" spans="1:6" s="318" customFormat="1" ht="12" customHeight="1" x14ac:dyDescent="0.3">
      <c r="A12" s="338" t="s">
        <v>14</v>
      </c>
      <c r="B12" s="502" t="s">
        <v>15</v>
      </c>
      <c r="C12" s="288">
        <v>3758084</v>
      </c>
      <c r="D12" s="288">
        <v>3918844</v>
      </c>
      <c r="E12" s="288">
        <v>21398000</v>
      </c>
      <c r="F12" s="284">
        <f>+'Önkormányzat összevont 1'!F12</f>
        <v>0</v>
      </c>
    </row>
    <row r="13" spans="1:6" s="318" customFormat="1" ht="12" customHeight="1" x14ac:dyDescent="0.3">
      <c r="A13" s="338" t="s">
        <v>16</v>
      </c>
      <c r="B13" s="506" t="s">
        <v>17</v>
      </c>
      <c r="C13" s="288">
        <v>8602688</v>
      </c>
      <c r="D13" s="288">
        <v>3089699</v>
      </c>
      <c r="E13" s="288">
        <v>3638248</v>
      </c>
      <c r="F13" s="284">
        <f>+'Önkormányzat összevont 1'!F13</f>
        <v>0</v>
      </c>
    </row>
    <row r="14" spans="1:6" s="318" customFormat="1" ht="15" customHeight="1" x14ac:dyDescent="0.3">
      <c r="A14" s="337" t="s">
        <v>18</v>
      </c>
      <c r="B14" s="339" t="s">
        <v>19</v>
      </c>
      <c r="C14" s="280">
        <f>+C15+C16+C17+C18+C19</f>
        <v>86727977</v>
      </c>
      <c r="D14" s="280">
        <f>+D15+D16+D17+D18+D19</f>
        <v>61223693</v>
      </c>
      <c r="E14" s="280">
        <f>+E15+E16+E17+E18+E19</f>
        <v>42430023</v>
      </c>
      <c r="F14" s="290">
        <f>+'Önkormányzat összevont 1'!F14</f>
        <v>220230893</v>
      </c>
    </row>
    <row r="15" spans="1:6" s="318" customFormat="1" ht="12" customHeight="1" x14ac:dyDescent="0.3">
      <c r="A15" s="338" t="s">
        <v>20</v>
      </c>
      <c r="B15" s="502" t="s">
        <v>21</v>
      </c>
      <c r="C15" s="284"/>
      <c r="D15" s="284"/>
      <c r="E15" s="284"/>
      <c r="F15" s="284">
        <f>+'Önkormányzat összevont 1'!F15</f>
        <v>0</v>
      </c>
    </row>
    <row r="16" spans="1:6" s="318" customFormat="1" ht="12" customHeight="1" x14ac:dyDescent="0.3">
      <c r="A16" s="338" t="s">
        <v>22</v>
      </c>
      <c r="B16" s="502" t="s">
        <v>23</v>
      </c>
      <c r="C16" s="284"/>
      <c r="D16" s="284"/>
      <c r="E16" s="284"/>
      <c r="F16" s="284">
        <f>+'Önkormányzat összevont 1'!F16</f>
        <v>0</v>
      </c>
    </row>
    <row r="17" spans="1:6" s="318" customFormat="1" ht="12" customHeight="1" x14ac:dyDescent="0.3">
      <c r="A17" s="338" t="s">
        <v>24</v>
      </c>
      <c r="B17" s="502" t="s">
        <v>25</v>
      </c>
      <c r="C17" s="284"/>
      <c r="D17" s="284"/>
      <c r="E17" s="284"/>
      <c r="F17" s="284">
        <f>+'Önkormányzat összevont 1'!F17</f>
        <v>0</v>
      </c>
    </row>
    <row r="18" spans="1:6" s="318" customFormat="1" ht="12" customHeight="1" x14ac:dyDescent="0.3">
      <c r="A18" s="338" t="s">
        <v>26</v>
      </c>
      <c r="B18" s="502" t="s">
        <v>27</v>
      </c>
      <c r="C18" s="284"/>
      <c r="D18" s="284"/>
      <c r="E18" s="284"/>
      <c r="F18" s="284">
        <f>+'Önkormányzat összevont 1'!F18</f>
        <v>0</v>
      </c>
    </row>
    <row r="19" spans="1:6" s="318" customFormat="1" ht="12" customHeight="1" x14ac:dyDescent="0.3">
      <c r="A19" s="338" t="s">
        <v>28</v>
      </c>
      <c r="B19" s="502" t="s">
        <v>29</v>
      </c>
      <c r="C19" s="284">
        <v>86727977</v>
      </c>
      <c r="D19" s="284">
        <v>61223693</v>
      </c>
      <c r="E19" s="284">
        <v>42430023</v>
      </c>
      <c r="F19" s="284">
        <f>+'Önkormányzat összevont 1'!F19</f>
        <v>220230893</v>
      </c>
    </row>
    <row r="20" spans="1:6" s="318" customFormat="1" ht="12" hidden="1" customHeight="1" x14ac:dyDescent="0.3">
      <c r="A20" s="338" t="s">
        <v>30</v>
      </c>
      <c r="B20" s="506" t="s">
        <v>31</v>
      </c>
      <c r="C20" s="284"/>
      <c r="D20" s="284"/>
      <c r="E20" s="284"/>
      <c r="F20" s="284">
        <f>+'Önkormányzat összevont 1'!F20</f>
        <v>0</v>
      </c>
    </row>
    <row r="21" spans="1:6" s="318" customFormat="1" ht="14.25" customHeight="1" x14ac:dyDescent="0.3">
      <c r="A21" s="337" t="s">
        <v>32</v>
      </c>
      <c r="B21" s="337" t="s">
        <v>33</v>
      </c>
      <c r="C21" s="280">
        <f>+C22+C23+C24+C25+C26</f>
        <v>343064918</v>
      </c>
      <c r="D21" s="280">
        <f>+D22+D23+D24+D25+D26</f>
        <v>1462807184</v>
      </c>
      <c r="E21" s="280">
        <f>+E22+E23+E24+E25+E26</f>
        <v>69880479</v>
      </c>
      <c r="F21" s="290">
        <f>+'Önkormányzat összevont 1'!F21</f>
        <v>434314605</v>
      </c>
    </row>
    <row r="22" spans="1:6" s="318" customFormat="1" ht="12" customHeight="1" x14ac:dyDescent="0.3">
      <c r="A22" s="338" t="s">
        <v>34</v>
      </c>
      <c r="B22" s="502" t="s">
        <v>35</v>
      </c>
      <c r="C22" s="284">
        <v>82670986</v>
      </c>
      <c r="D22" s="284">
        <v>397771969</v>
      </c>
      <c r="E22" s="284">
        <v>18900505</v>
      </c>
      <c r="F22" s="284">
        <f>+'Önkormányzat összevont 1'!F22</f>
        <v>434314605</v>
      </c>
    </row>
    <row r="23" spans="1:6" s="318" customFormat="1" ht="12" customHeight="1" x14ac:dyDescent="0.3">
      <c r="A23" s="338" t="s">
        <v>36</v>
      </c>
      <c r="B23" s="502" t="s">
        <v>37</v>
      </c>
      <c r="C23" s="284"/>
      <c r="D23" s="284"/>
      <c r="E23" s="284"/>
      <c r="F23" s="284">
        <f>+'Önkormányzat összevont 1'!F23</f>
        <v>0</v>
      </c>
    </row>
    <row r="24" spans="1:6" s="318" customFormat="1" ht="12" customHeight="1" x14ac:dyDescent="0.3">
      <c r="A24" s="338" t="s">
        <v>38</v>
      </c>
      <c r="B24" s="502" t="s">
        <v>39</v>
      </c>
      <c r="C24" s="284"/>
      <c r="D24" s="284"/>
      <c r="E24" s="284"/>
      <c r="F24" s="284">
        <f>+'Önkormányzat összevont 1'!F24</f>
        <v>0</v>
      </c>
    </row>
    <row r="25" spans="1:6" s="318" customFormat="1" ht="12" customHeight="1" x14ac:dyDescent="0.3">
      <c r="A25" s="338" t="s">
        <v>40</v>
      </c>
      <c r="B25" s="502" t="s">
        <v>41</v>
      </c>
      <c r="C25" s="284"/>
      <c r="D25" s="284"/>
      <c r="E25" s="284"/>
      <c r="F25" s="284">
        <f>+'Önkormányzat összevont 1'!F25</f>
        <v>0</v>
      </c>
    </row>
    <row r="26" spans="1:6" s="318" customFormat="1" ht="12" customHeight="1" x14ac:dyDescent="0.3">
      <c r="A26" s="338" t="s">
        <v>42</v>
      </c>
      <c r="B26" s="502" t="s">
        <v>43</v>
      </c>
      <c r="C26" s="284">
        <v>260393932</v>
      </c>
      <c r="D26" s="284">
        <v>1065035215</v>
      </c>
      <c r="E26" s="284">
        <v>50979974</v>
      </c>
      <c r="F26" s="284">
        <f>+'Önkormányzat összevont 1'!F26</f>
        <v>0</v>
      </c>
    </row>
    <row r="27" spans="1:6" s="318" customFormat="1" ht="12" hidden="1" customHeight="1" x14ac:dyDescent="0.3">
      <c r="A27" s="338" t="s">
        <v>44</v>
      </c>
      <c r="B27" s="506" t="s">
        <v>45</v>
      </c>
      <c r="C27" s="284"/>
      <c r="D27" s="284"/>
      <c r="E27" s="284"/>
      <c r="F27" s="284">
        <f>+'Önkormányzat összevont 1'!F27</f>
        <v>2000000</v>
      </c>
    </row>
    <row r="28" spans="1:6" s="318" customFormat="1" ht="12" customHeight="1" x14ac:dyDescent="0.3">
      <c r="A28" s="337" t="s">
        <v>46</v>
      </c>
      <c r="B28" s="337" t="s">
        <v>47</v>
      </c>
      <c r="C28" s="280">
        <f>+C29+C32+C33+C34</f>
        <v>541790553</v>
      </c>
      <c r="D28" s="280">
        <f>+D29+D32+D33+D34</f>
        <v>602385980</v>
      </c>
      <c r="E28" s="280">
        <f>+E29+E32+E33+E34</f>
        <v>834994532</v>
      </c>
      <c r="F28" s="290">
        <f>+'Önkormányzat összevont 1'!F28</f>
        <v>500000000</v>
      </c>
    </row>
    <row r="29" spans="1:6" s="318" customFormat="1" ht="12" customHeight="1" x14ac:dyDescent="0.3">
      <c r="A29" s="338" t="s">
        <v>48</v>
      </c>
      <c r="B29" s="502" t="s">
        <v>49</v>
      </c>
      <c r="C29" s="346">
        <f>+C30+C31</f>
        <v>477132241</v>
      </c>
      <c r="D29" s="346">
        <f>+D30+D31</f>
        <v>536553430</v>
      </c>
      <c r="E29" s="346">
        <f>+E30+E31</f>
        <v>770512021</v>
      </c>
      <c r="F29" s="284">
        <f>+'Önkormányzat összevont 1'!F29</f>
        <v>495000000</v>
      </c>
    </row>
    <row r="30" spans="1:6" s="318" customFormat="1" ht="12" customHeight="1" x14ac:dyDescent="0.3">
      <c r="A30" s="338" t="s">
        <v>50</v>
      </c>
      <c r="B30" s="502" t="s">
        <v>51</v>
      </c>
      <c r="C30" s="284">
        <v>129379609</v>
      </c>
      <c r="D30" s="284">
        <v>143041133</v>
      </c>
      <c r="E30" s="284">
        <v>143050130</v>
      </c>
      <c r="F30" s="284">
        <f>+'Önkormányzat összevont 1'!F30</f>
        <v>131000000</v>
      </c>
    </row>
    <row r="31" spans="1:6" s="318" customFormat="1" ht="12" customHeight="1" x14ac:dyDescent="0.3">
      <c r="A31" s="338" t="s">
        <v>52</v>
      </c>
      <c r="B31" s="502" t="s">
        <v>53</v>
      </c>
      <c r="C31" s="284">
        <v>347752632</v>
      </c>
      <c r="D31" s="284">
        <v>393512297</v>
      </c>
      <c r="E31" s="284">
        <v>627461891</v>
      </c>
      <c r="F31" s="284">
        <f>+'Önkormányzat összevont 1'!F31</f>
        <v>364000000</v>
      </c>
    </row>
    <row r="32" spans="1:6" s="318" customFormat="1" ht="12" customHeight="1" x14ac:dyDescent="0.3">
      <c r="A32" s="338" t="s">
        <v>54</v>
      </c>
      <c r="B32" s="502" t="s">
        <v>55</v>
      </c>
      <c r="C32" s="284">
        <v>45086840</v>
      </c>
      <c r="D32" s="284">
        <v>53510451</v>
      </c>
      <c r="E32" s="284">
        <v>50539431</v>
      </c>
      <c r="F32" s="284">
        <f>+'Önkormányzat összevont 1'!F32</f>
        <v>0</v>
      </c>
    </row>
    <row r="33" spans="1:6" s="318" customFormat="1" ht="12" customHeight="1" x14ac:dyDescent="0.3">
      <c r="A33" s="338" t="s">
        <v>56</v>
      </c>
      <c r="B33" s="502" t="s">
        <v>57</v>
      </c>
      <c r="C33" s="284">
        <v>0</v>
      </c>
      <c r="D33" s="284"/>
      <c r="E33" s="284"/>
      <c r="F33" s="284">
        <f>+'Önkormányzat összevont 1'!F33</f>
        <v>0</v>
      </c>
    </row>
    <row r="34" spans="1:6" s="318" customFormat="1" ht="12" customHeight="1" x14ac:dyDescent="0.3">
      <c r="A34" s="338" t="s">
        <v>58</v>
      </c>
      <c r="B34" s="506" t="s">
        <v>59</v>
      </c>
      <c r="C34" s="284">
        <v>19571472</v>
      </c>
      <c r="D34" s="284">
        <v>12322099</v>
      </c>
      <c r="E34" s="284">
        <v>13943080</v>
      </c>
      <c r="F34" s="284">
        <f>+'Önkormányzat összevont 1'!F34</f>
        <v>5000000</v>
      </c>
    </row>
    <row r="35" spans="1:6" s="318" customFormat="1" ht="12" customHeight="1" x14ac:dyDescent="0.3">
      <c r="A35" s="337" t="s">
        <v>60</v>
      </c>
      <c r="B35" s="337" t="s">
        <v>61</v>
      </c>
      <c r="C35" s="280">
        <f>SUM(C36:C45)</f>
        <v>409256815</v>
      </c>
      <c r="D35" s="280">
        <f>SUM(D36:D45)</f>
        <v>187064203</v>
      </c>
      <c r="E35" s="280">
        <f>SUM(E36:E45)</f>
        <v>97443596</v>
      </c>
      <c r="F35" s="290">
        <f>+'Önkormányzat összevont 1'!F35</f>
        <v>205802973</v>
      </c>
    </row>
    <row r="36" spans="1:6" s="318" customFormat="1" ht="12" customHeight="1" x14ac:dyDescent="0.3">
      <c r="A36" s="338" t="s">
        <v>62</v>
      </c>
      <c r="B36" s="502" t="s">
        <v>63</v>
      </c>
      <c r="C36" s="284"/>
      <c r="D36" s="284"/>
      <c r="E36" s="284">
        <v>8500</v>
      </c>
      <c r="F36" s="290">
        <f>+'Önkormányzat összevont 1'!F36</f>
        <v>0</v>
      </c>
    </row>
    <row r="37" spans="1:6" s="318" customFormat="1" ht="12" customHeight="1" x14ac:dyDescent="0.3">
      <c r="A37" s="338" t="s">
        <v>64</v>
      </c>
      <c r="B37" s="502" t="s">
        <v>65</v>
      </c>
      <c r="C37" s="284">
        <v>53462245</v>
      </c>
      <c r="D37" s="284">
        <v>39954261</v>
      </c>
      <c r="E37" s="284">
        <v>2125700</v>
      </c>
      <c r="F37" s="284">
        <f>+'Önkormányzat összevont 1'!F37</f>
        <v>5730000</v>
      </c>
    </row>
    <row r="38" spans="1:6" s="318" customFormat="1" ht="12" customHeight="1" x14ac:dyDescent="0.3">
      <c r="A38" s="338" t="s">
        <v>66</v>
      </c>
      <c r="B38" s="502" t="s">
        <v>67</v>
      </c>
      <c r="C38" s="284">
        <v>45609595</v>
      </c>
      <c r="D38" s="284">
        <v>11201370</v>
      </c>
      <c r="E38" s="284">
        <v>1327566</v>
      </c>
      <c r="F38" s="284">
        <f>+'Önkormányzat összevont 1'!F38</f>
        <v>16000000</v>
      </c>
    </row>
    <row r="39" spans="1:6" s="318" customFormat="1" ht="12" customHeight="1" x14ac:dyDescent="0.3">
      <c r="A39" s="338" t="s">
        <v>68</v>
      </c>
      <c r="B39" s="502" t="s">
        <v>69</v>
      </c>
      <c r="C39" s="284">
        <v>176729010</v>
      </c>
      <c r="D39" s="284">
        <v>55960934</v>
      </c>
      <c r="E39" s="284">
        <v>35490897</v>
      </c>
      <c r="F39" s="284">
        <f>+'Önkormányzat összevont 1'!F39</f>
        <v>129572973</v>
      </c>
    </row>
    <row r="40" spans="1:6" s="318" customFormat="1" ht="12" customHeight="1" x14ac:dyDescent="0.3">
      <c r="A40" s="338" t="s">
        <v>70</v>
      </c>
      <c r="B40" s="502" t="s">
        <v>71</v>
      </c>
      <c r="C40" s="284">
        <v>34469049</v>
      </c>
      <c r="D40" s="284">
        <v>43679546</v>
      </c>
      <c r="E40" s="284">
        <v>41347327</v>
      </c>
      <c r="F40" s="284">
        <f>+'Önkormányzat összevont 1'!F40</f>
        <v>43100000</v>
      </c>
    </row>
    <row r="41" spans="1:6" s="318" customFormat="1" ht="12" customHeight="1" x14ac:dyDescent="0.3">
      <c r="A41" s="338" t="s">
        <v>72</v>
      </c>
      <c r="B41" s="502" t="s">
        <v>73</v>
      </c>
      <c r="C41" s="284">
        <v>86295021</v>
      </c>
      <c r="D41" s="284">
        <v>32395223</v>
      </c>
      <c r="E41" s="284">
        <v>14432738</v>
      </c>
      <c r="F41" s="284">
        <f>+'Önkormányzat összevont 1'!F41</f>
        <v>11000000</v>
      </c>
    </row>
    <row r="42" spans="1:6" s="318" customFormat="1" ht="12" customHeight="1" x14ac:dyDescent="0.3">
      <c r="A42" s="338" t="s">
        <v>74</v>
      </c>
      <c r="B42" s="502" t="s">
        <v>75</v>
      </c>
      <c r="C42" s="284"/>
      <c r="D42" s="284"/>
      <c r="E42" s="284"/>
      <c r="F42" s="284">
        <f>+'Önkormányzat összevont 1'!F42</f>
        <v>0</v>
      </c>
    </row>
    <row r="43" spans="1:6" s="318" customFormat="1" ht="12" customHeight="1" x14ac:dyDescent="0.3">
      <c r="A43" s="338" t="s">
        <v>76</v>
      </c>
      <c r="B43" s="502" t="s">
        <v>77</v>
      </c>
      <c r="C43" s="284">
        <v>115427</v>
      </c>
      <c r="D43" s="284">
        <v>61951</v>
      </c>
      <c r="E43" s="284">
        <v>147906</v>
      </c>
      <c r="F43" s="284">
        <f>+'Önkormányzat összevont 1'!F43</f>
        <v>100000</v>
      </c>
    </row>
    <row r="44" spans="1:6" s="318" customFormat="1" ht="12" customHeight="1" x14ac:dyDescent="0.3">
      <c r="A44" s="338" t="s">
        <v>78</v>
      </c>
      <c r="B44" s="502" t="s">
        <v>79</v>
      </c>
      <c r="C44" s="284">
        <v>987922</v>
      </c>
      <c r="D44" s="284">
        <v>350067</v>
      </c>
      <c r="E44" s="284"/>
      <c r="F44" s="284">
        <f>+'Önkormányzat összevont 1'!F44</f>
        <v>0</v>
      </c>
    </row>
    <row r="45" spans="1:6" s="318" customFormat="1" ht="12" customHeight="1" x14ac:dyDescent="0.3">
      <c r="A45" s="338" t="s">
        <v>80</v>
      </c>
      <c r="B45" s="506" t="s">
        <v>81</v>
      </c>
      <c r="C45" s="284">
        <v>11588546</v>
      </c>
      <c r="D45" s="284">
        <v>3460851</v>
      </c>
      <c r="E45" s="284">
        <f>1445152+1117810</f>
        <v>2562962</v>
      </c>
      <c r="F45" s="284">
        <f>+'Önkormányzat összevont 1'!F45</f>
        <v>300000</v>
      </c>
    </row>
    <row r="46" spans="1:6" s="318" customFormat="1" ht="12" customHeight="1" x14ac:dyDescent="0.3">
      <c r="A46" s="337" t="s">
        <v>82</v>
      </c>
      <c r="B46" s="337" t="s">
        <v>83</v>
      </c>
      <c r="C46" s="280">
        <f>SUM(C47:C51)</f>
        <v>13833602</v>
      </c>
      <c r="D46" s="280">
        <f>SUM(D47:D51)</f>
        <v>20885222</v>
      </c>
      <c r="E46" s="280">
        <f>SUM(E47:E51)</f>
        <v>8726025</v>
      </c>
      <c r="F46" s="290">
        <f>+'Önkormányzat összevont 1'!F46</f>
        <v>139556646</v>
      </c>
    </row>
    <row r="47" spans="1:6" s="318" customFormat="1" ht="12" customHeight="1" x14ac:dyDescent="0.3">
      <c r="A47" s="338" t="s">
        <v>84</v>
      </c>
      <c r="B47" s="502" t="s">
        <v>85</v>
      </c>
      <c r="C47" s="284"/>
      <c r="D47" s="284"/>
      <c r="E47" s="284"/>
      <c r="F47" s="284">
        <f>+'Önkormányzat összevont 1'!F47</f>
        <v>0</v>
      </c>
    </row>
    <row r="48" spans="1:6" s="318" customFormat="1" ht="12" customHeight="1" x14ac:dyDescent="0.3">
      <c r="A48" s="338" t="s">
        <v>86</v>
      </c>
      <c r="B48" s="502" t="s">
        <v>87</v>
      </c>
      <c r="C48" s="284">
        <v>13833602</v>
      </c>
      <c r="D48" s="284">
        <v>20885222</v>
      </c>
      <c r="E48" s="284">
        <v>8726025</v>
      </c>
      <c r="F48" s="284">
        <f>+'Önkormányzat összevont 1'!F48</f>
        <v>139556646</v>
      </c>
    </row>
    <row r="49" spans="1:6" s="318" customFormat="1" ht="12" customHeight="1" x14ac:dyDescent="0.3">
      <c r="A49" s="338" t="s">
        <v>88</v>
      </c>
      <c r="B49" s="502" t="s">
        <v>89</v>
      </c>
      <c r="C49" s="284"/>
      <c r="D49" s="284"/>
      <c r="E49" s="284"/>
      <c r="F49" s="284">
        <f>+'Önkormányzat összevont 1'!F49</f>
        <v>0</v>
      </c>
    </row>
    <row r="50" spans="1:6" s="318" customFormat="1" ht="12" customHeight="1" x14ac:dyDescent="0.3">
      <c r="A50" s="338" t="s">
        <v>90</v>
      </c>
      <c r="B50" s="502" t="s">
        <v>91</v>
      </c>
      <c r="C50" s="284"/>
      <c r="D50" s="284"/>
      <c r="E50" s="284"/>
      <c r="F50" s="284">
        <f>+'Önkormányzat összevont 1'!F50</f>
        <v>0</v>
      </c>
    </row>
    <row r="51" spans="1:6" s="318" customFormat="1" ht="12" customHeight="1" x14ac:dyDescent="0.3">
      <c r="A51" s="338" t="s">
        <v>92</v>
      </c>
      <c r="B51" s="506" t="s">
        <v>93</v>
      </c>
      <c r="C51" s="284"/>
      <c r="D51" s="284"/>
      <c r="E51" s="284"/>
      <c r="F51" s="284">
        <f>+'Önkormányzat összevont 1'!F51</f>
        <v>0</v>
      </c>
    </row>
    <row r="52" spans="1:6" s="318" customFormat="1" ht="12" customHeight="1" x14ac:dyDescent="0.3">
      <c r="A52" s="337" t="s">
        <v>94</v>
      </c>
      <c r="B52" s="337" t="s">
        <v>95</v>
      </c>
      <c r="C52" s="280">
        <f>SUM(C53:C55)</f>
        <v>568000</v>
      </c>
      <c r="D52" s="280">
        <f>SUM(D53:D55)</f>
        <v>0</v>
      </c>
      <c r="E52" s="280"/>
      <c r="F52" s="284">
        <f>+'Önkormányzat összevont 1'!F52</f>
        <v>0</v>
      </c>
    </row>
    <row r="53" spans="1:6" s="318" customFormat="1" ht="12" customHeight="1" x14ac:dyDescent="0.3">
      <c r="A53" s="338" t="s">
        <v>96</v>
      </c>
      <c r="B53" s="502" t="s">
        <v>97</v>
      </c>
      <c r="C53" s="284"/>
      <c r="D53" s="284"/>
      <c r="E53" s="284"/>
      <c r="F53" s="284">
        <f>+'Önkormányzat összevont 1'!F53</f>
        <v>0</v>
      </c>
    </row>
    <row r="54" spans="1:6" s="318" customFormat="1" ht="12" customHeight="1" x14ac:dyDescent="0.3">
      <c r="A54" s="338" t="s">
        <v>98</v>
      </c>
      <c r="B54" s="502" t="s">
        <v>388</v>
      </c>
      <c r="C54" s="284"/>
      <c r="D54" s="284"/>
      <c r="E54" s="284"/>
      <c r="F54" s="284">
        <f>+'Önkormányzat összevont 1'!F54</f>
        <v>0</v>
      </c>
    </row>
    <row r="55" spans="1:6" s="318" customFormat="1" ht="12" customHeight="1" x14ac:dyDescent="0.3">
      <c r="A55" s="338" t="s">
        <v>100</v>
      </c>
      <c r="B55" s="502" t="s">
        <v>101</v>
      </c>
      <c r="C55" s="284">
        <v>568000</v>
      </c>
      <c r="D55" s="284"/>
      <c r="E55" s="284"/>
      <c r="F55" s="284">
        <f>+'Önkormányzat összevont 1'!F55</f>
        <v>0</v>
      </c>
    </row>
    <row r="56" spans="1:6" s="318" customFormat="1" ht="12" hidden="1" customHeight="1" x14ac:dyDescent="0.3">
      <c r="A56" s="338" t="s">
        <v>102</v>
      </c>
      <c r="B56" s="506" t="s">
        <v>103</v>
      </c>
      <c r="C56" s="284"/>
      <c r="D56" s="284"/>
      <c r="E56" s="284"/>
      <c r="F56" s="284">
        <f>+'Önkormányzat összevont 1'!F56</f>
        <v>0</v>
      </c>
    </row>
    <row r="57" spans="1:6" s="318" customFormat="1" ht="12" customHeight="1" x14ac:dyDescent="0.3">
      <c r="A57" s="337" t="s">
        <v>104</v>
      </c>
      <c r="B57" s="339" t="s">
        <v>105</v>
      </c>
      <c r="C57" s="280">
        <f>SUM(C58:C60)</f>
        <v>0</v>
      </c>
      <c r="D57" s="280">
        <f>SUM(D58:D60)</f>
        <v>5500000</v>
      </c>
      <c r="E57" s="280">
        <f>SUM(E58:E60)</f>
        <v>0</v>
      </c>
      <c r="F57" s="284">
        <f>+'Önkormányzat összevont 1'!F57</f>
        <v>0</v>
      </c>
    </row>
    <row r="58" spans="1:6" s="318" customFormat="1" ht="12" hidden="1" customHeight="1" x14ac:dyDescent="0.3">
      <c r="A58" s="338" t="s">
        <v>106</v>
      </c>
      <c r="B58" s="502" t="s">
        <v>107</v>
      </c>
      <c r="C58" s="284"/>
      <c r="D58" s="284"/>
      <c r="E58" s="284"/>
      <c r="F58" s="284">
        <f>+'Önkormányzat összevont 1'!F58</f>
        <v>0</v>
      </c>
    </row>
    <row r="59" spans="1:6" s="318" customFormat="1" ht="12" hidden="1" customHeight="1" x14ac:dyDescent="0.3">
      <c r="A59" s="338" t="s">
        <v>108</v>
      </c>
      <c r="B59" s="502" t="s">
        <v>389</v>
      </c>
      <c r="C59" s="284"/>
      <c r="D59" s="284"/>
      <c r="E59" s="284"/>
      <c r="F59" s="284">
        <f>+'Önkormányzat összevont 1'!F59</f>
        <v>0</v>
      </c>
    </row>
    <row r="60" spans="1:6" s="318" customFormat="1" ht="12" hidden="1" customHeight="1" x14ac:dyDescent="0.3">
      <c r="A60" s="338" t="s">
        <v>110</v>
      </c>
      <c r="B60" s="502" t="s">
        <v>111</v>
      </c>
      <c r="C60" s="284"/>
      <c r="D60" s="284">
        <v>5500000</v>
      </c>
      <c r="E60" s="284"/>
      <c r="F60" s="284">
        <f>+'Önkormányzat összevont 1'!F60</f>
        <v>0</v>
      </c>
    </row>
    <row r="61" spans="1:6" s="318" customFormat="1" ht="12" hidden="1" customHeight="1" x14ac:dyDescent="0.3">
      <c r="A61" s="338" t="s">
        <v>112</v>
      </c>
      <c r="B61" s="506" t="s">
        <v>113</v>
      </c>
      <c r="C61" s="284"/>
      <c r="D61" s="284"/>
      <c r="E61" s="284"/>
      <c r="F61" s="284">
        <f>+'Önkormányzat összevont 1'!F61</f>
        <v>4000000</v>
      </c>
    </row>
    <row r="62" spans="1:6" s="318" customFormat="1" ht="12" customHeight="1" x14ac:dyDescent="0.3">
      <c r="A62" s="337" t="s">
        <v>114</v>
      </c>
      <c r="B62" s="337" t="s">
        <v>115</v>
      </c>
      <c r="C62" s="280">
        <f>+C7+C14+C21+C28+C35+C46+C52+C57</f>
        <v>2132073886</v>
      </c>
      <c r="D62" s="280">
        <f>+D7+D14+D21+D28+D35+D46+D52+D57</f>
        <v>3057914175</v>
      </c>
      <c r="E62" s="280">
        <f>+E7+E14+E21+E28+E35+E46+E52+E57</f>
        <v>1763207312</v>
      </c>
      <c r="F62" s="280">
        <f>+F7+F14+F21+F28+F35+F46+F52+F57</f>
        <v>2325745168</v>
      </c>
    </row>
    <row r="63" spans="1:6" s="318" customFormat="1" ht="12" customHeight="1" x14ac:dyDescent="0.3">
      <c r="A63" s="295" t="s">
        <v>116</v>
      </c>
      <c r="B63" s="339" t="s">
        <v>644</v>
      </c>
      <c r="C63" s="280">
        <f>SUM(C64:C66)</f>
        <v>145764262</v>
      </c>
      <c r="D63" s="280">
        <f>SUM(D64:D66)</f>
        <v>0</v>
      </c>
      <c r="E63" s="280"/>
      <c r="F63" s="284">
        <f>+'Önkormányzat összevont 1'!F63</f>
        <v>344804413</v>
      </c>
    </row>
    <row r="64" spans="1:6" s="318" customFormat="1" ht="12" hidden="1" customHeight="1" x14ac:dyDescent="0.3">
      <c r="A64" s="338" t="s">
        <v>118</v>
      </c>
      <c r="B64" s="502" t="s">
        <v>119</v>
      </c>
      <c r="C64" s="284"/>
      <c r="D64" s="284"/>
      <c r="E64" s="284"/>
      <c r="F64" s="284">
        <f>+'Önkormányzat összevont 1'!F64</f>
        <v>344804413</v>
      </c>
    </row>
    <row r="65" spans="1:7" s="318" customFormat="1" ht="12" customHeight="1" x14ac:dyDescent="0.3">
      <c r="A65" s="338" t="s">
        <v>120</v>
      </c>
      <c r="B65" s="502" t="s">
        <v>121</v>
      </c>
      <c r="C65" s="284">
        <v>145764262</v>
      </c>
      <c r="D65" s="284"/>
      <c r="E65" s="284"/>
      <c r="F65" s="284">
        <f>+'Önkormányzat összevont 1'!F65</f>
        <v>0</v>
      </c>
    </row>
    <row r="66" spans="1:7" s="318" customFormat="1" ht="12" hidden="1" customHeight="1" x14ac:dyDescent="0.3">
      <c r="A66" s="338" t="s">
        <v>122</v>
      </c>
      <c r="B66" s="283" t="s">
        <v>123</v>
      </c>
      <c r="C66" s="284"/>
      <c r="D66" s="284"/>
      <c r="E66" s="284"/>
      <c r="F66" s="284">
        <f>+'Önkormányzat összevont 1'!F66</f>
        <v>0</v>
      </c>
    </row>
    <row r="67" spans="1:7" s="318" customFormat="1" ht="12" customHeight="1" x14ac:dyDescent="0.3">
      <c r="A67" s="295" t="s">
        <v>124</v>
      </c>
      <c r="B67" s="339" t="s">
        <v>791</v>
      </c>
      <c r="C67" s="280">
        <f>SUM(C68:C71)</f>
        <v>0</v>
      </c>
      <c r="D67" s="280">
        <f>SUM(D68:D71)</f>
        <v>0</v>
      </c>
      <c r="E67" s="280"/>
      <c r="F67" s="284">
        <f>+'Önkormányzat összevont 1'!F67</f>
        <v>0</v>
      </c>
    </row>
    <row r="68" spans="1:7" s="318" customFormat="1" ht="12" hidden="1" customHeight="1" x14ac:dyDescent="0.3">
      <c r="A68" s="338" t="s">
        <v>126</v>
      </c>
      <c r="B68" s="502" t="s">
        <v>127</v>
      </c>
      <c r="C68" s="284"/>
      <c r="D68" s="284"/>
      <c r="E68" s="284"/>
      <c r="F68" s="284">
        <f>+'Önkormányzat összevont 1'!F68</f>
        <v>0</v>
      </c>
    </row>
    <row r="69" spans="1:7" s="318" customFormat="1" ht="12" hidden="1" customHeight="1" x14ac:dyDescent="0.3">
      <c r="A69" s="338" t="s">
        <v>128</v>
      </c>
      <c r="B69" s="502" t="s">
        <v>129</v>
      </c>
      <c r="C69" s="284"/>
      <c r="D69" s="284"/>
      <c r="E69" s="284"/>
      <c r="F69" s="284">
        <f>+'Önkormányzat összevont 1'!F69</f>
        <v>0</v>
      </c>
    </row>
    <row r="70" spans="1:7" s="318" customFormat="1" ht="12" hidden="1" customHeight="1" x14ac:dyDescent="0.3">
      <c r="A70" s="338" t="s">
        <v>130</v>
      </c>
      <c r="B70" s="502" t="s">
        <v>131</v>
      </c>
      <c r="C70" s="284"/>
      <c r="D70" s="284"/>
      <c r="E70" s="284"/>
      <c r="F70" s="284">
        <f>+'Önkormányzat összevont 1'!F70</f>
        <v>0</v>
      </c>
    </row>
    <row r="71" spans="1:7" s="318" customFormat="1" ht="17.25" hidden="1" customHeight="1" x14ac:dyDescent="0.35">
      <c r="A71" s="338" t="s">
        <v>132</v>
      </c>
      <c r="B71" s="506" t="s">
        <v>133</v>
      </c>
      <c r="C71" s="284"/>
      <c r="D71" s="284"/>
      <c r="E71" s="284"/>
      <c r="F71" s="284">
        <f>+'Önkormányzat összevont 1'!F71</f>
        <v>0</v>
      </c>
      <c r="G71" s="321"/>
    </row>
    <row r="72" spans="1:7" s="318" customFormat="1" ht="12" customHeight="1" x14ac:dyDescent="0.3">
      <c r="A72" s="295" t="s">
        <v>134</v>
      </c>
      <c r="B72" s="339" t="s">
        <v>135</v>
      </c>
      <c r="C72" s="280">
        <f>SUM(C73:C74)</f>
        <v>0</v>
      </c>
      <c r="D72" s="280">
        <f>SUM(D73:D74)</f>
        <v>197054668</v>
      </c>
      <c r="E72" s="280">
        <f>SUM(E73:E74)</f>
        <v>1435986201</v>
      </c>
      <c r="F72" s="280">
        <f>+'Önkormányzat összevont 1'!F72</f>
        <v>1562934665</v>
      </c>
    </row>
    <row r="73" spans="1:7" s="318" customFormat="1" ht="12" customHeight="1" x14ac:dyDescent="0.3">
      <c r="A73" s="338" t="s">
        <v>136</v>
      </c>
      <c r="B73" s="502" t="s">
        <v>137</v>
      </c>
      <c r="C73" s="284"/>
      <c r="D73" s="284">
        <v>197054668</v>
      </c>
      <c r="E73" s="284">
        <v>1435986201</v>
      </c>
      <c r="F73" s="284"/>
    </row>
    <row r="74" spans="1:7" s="318" customFormat="1" ht="12" customHeight="1" x14ac:dyDescent="0.3">
      <c r="A74" s="338" t="s">
        <v>138</v>
      </c>
      <c r="B74" s="506" t="s">
        <v>139</v>
      </c>
      <c r="C74" s="284"/>
      <c r="D74" s="284"/>
      <c r="E74" s="284"/>
      <c r="F74" s="284">
        <f>+'Önkormányzat összevont 1'!F74</f>
        <v>0</v>
      </c>
    </row>
    <row r="75" spans="1:7" s="318" customFormat="1" ht="12" customHeight="1" x14ac:dyDescent="0.3">
      <c r="A75" s="295" t="s">
        <v>140</v>
      </c>
      <c r="B75" s="339" t="s">
        <v>792</v>
      </c>
      <c r="C75" s="280">
        <f>SUM(C76:C78)</f>
        <v>28018007</v>
      </c>
      <c r="D75" s="280">
        <f>SUM(D76:D78)</f>
        <v>96791899</v>
      </c>
      <c r="E75" s="280">
        <v>26649064</v>
      </c>
      <c r="F75" s="290">
        <f>+'Önkormányzat összevont 1'!F75</f>
        <v>33033603</v>
      </c>
    </row>
    <row r="76" spans="1:7" s="318" customFormat="1" ht="12" hidden="1" customHeight="1" x14ac:dyDescent="0.3">
      <c r="A76" s="338" t="s">
        <v>142</v>
      </c>
      <c r="B76" s="502" t="s">
        <v>143</v>
      </c>
      <c r="C76" s="284">
        <v>28018007</v>
      </c>
      <c r="D76" s="284">
        <v>96791899</v>
      </c>
      <c r="E76" s="284"/>
      <c r="F76" s="284">
        <f>+'Önkormányzat összevont 1'!F76</f>
        <v>0</v>
      </c>
    </row>
    <row r="77" spans="1:7" s="318" customFormat="1" ht="12" hidden="1" customHeight="1" x14ac:dyDescent="0.3">
      <c r="A77" s="338" t="s">
        <v>144</v>
      </c>
      <c r="B77" s="502" t="s">
        <v>145</v>
      </c>
      <c r="C77" s="284"/>
      <c r="D77" s="284"/>
      <c r="E77" s="284"/>
      <c r="F77" s="284">
        <f>+'Önkormányzat összevont 1'!F77</f>
        <v>33033603</v>
      </c>
    </row>
    <row r="78" spans="1:7" s="318" customFormat="1" ht="12" hidden="1" customHeight="1" x14ac:dyDescent="0.3">
      <c r="A78" s="338" t="s">
        <v>146</v>
      </c>
      <c r="B78" s="506" t="s">
        <v>147</v>
      </c>
      <c r="C78" s="284"/>
      <c r="D78" s="284"/>
      <c r="E78" s="284"/>
      <c r="F78" s="284">
        <f>+'Önkormányzat összevont 1'!F78</f>
        <v>0</v>
      </c>
    </row>
    <row r="79" spans="1:7" s="318" customFormat="1" ht="12" customHeight="1" x14ac:dyDescent="0.3">
      <c r="A79" s="295" t="s">
        <v>148</v>
      </c>
      <c r="B79" s="339" t="s">
        <v>793</v>
      </c>
      <c r="C79" s="280">
        <f>SUM(C80:C83)</f>
        <v>0</v>
      </c>
      <c r="D79" s="280">
        <f>SUM(D80:D83)</f>
        <v>0</v>
      </c>
      <c r="E79" s="280"/>
      <c r="F79" s="284"/>
    </row>
    <row r="80" spans="1:7" s="318" customFormat="1" ht="12" hidden="1" customHeight="1" x14ac:dyDescent="0.3">
      <c r="A80" s="292" t="s">
        <v>150</v>
      </c>
      <c r="B80" s="502" t="s">
        <v>151</v>
      </c>
      <c r="C80" s="284"/>
      <c r="D80" s="284"/>
      <c r="E80" s="284"/>
      <c r="F80" s="284">
        <f>+'Önkormányzat összevont 1'!F80</f>
        <v>0</v>
      </c>
    </row>
    <row r="81" spans="1:6" s="318" customFormat="1" ht="12" hidden="1" customHeight="1" x14ac:dyDescent="0.3">
      <c r="A81" s="292" t="s">
        <v>152</v>
      </c>
      <c r="B81" s="502" t="s">
        <v>153</v>
      </c>
      <c r="C81" s="284"/>
      <c r="D81" s="284"/>
      <c r="E81" s="284"/>
      <c r="F81" s="284">
        <f>+'Önkormányzat összevont 1'!F81</f>
        <v>0</v>
      </c>
    </row>
    <row r="82" spans="1:6" s="318" customFormat="1" ht="12" hidden="1" customHeight="1" x14ac:dyDescent="0.3">
      <c r="A82" s="292" t="s">
        <v>154</v>
      </c>
      <c r="B82" s="502" t="s">
        <v>155</v>
      </c>
      <c r="C82" s="284"/>
      <c r="D82" s="284"/>
      <c r="E82" s="284"/>
      <c r="F82" s="284">
        <f>+'Önkormányzat összevont 1'!F82</f>
        <v>0</v>
      </c>
    </row>
    <row r="83" spans="1:6" s="318" customFormat="1" ht="12" hidden="1" customHeight="1" x14ac:dyDescent="0.3">
      <c r="A83" s="292" t="s">
        <v>156</v>
      </c>
      <c r="B83" s="506" t="s">
        <v>157</v>
      </c>
      <c r="C83" s="284"/>
      <c r="D83" s="284"/>
      <c r="E83" s="284"/>
      <c r="F83" s="284">
        <f>+'Önkormányzat összevont 1'!F83</f>
        <v>0</v>
      </c>
    </row>
    <row r="84" spans="1:6" s="318" customFormat="1" ht="12" customHeight="1" x14ac:dyDescent="0.3">
      <c r="A84" s="295" t="s">
        <v>158</v>
      </c>
      <c r="B84" s="339" t="s">
        <v>159</v>
      </c>
      <c r="C84" s="290"/>
      <c r="D84" s="290"/>
      <c r="E84" s="290"/>
      <c r="F84" s="284">
        <f>+'Önkormányzat összevont 1'!F84</f>
        <v>0</v>
      </c>
    </row>
    <row r="85" spans="1:6" s="318" customFormat="1" ht="12" customHeight="1" x14ac:dyDescent="0.3">
      <c r="A85" s="295" t="s">
        <v>160</v>
      </c>
      <c r="B85" s="295" t="s">
        <v>161</v>
      </c>
      <c r="C85" s="280">
        <f>+C63+C67+C72+C75+C79+C84</f>
        <v>173782269</v>
      </c>
      <c r="D85" s="280">
        <f>+D63+D67+D72+D75+D79+D84</f>
        <v>293846567</v>
      </c>
      <c r="E85" s="280">
        <f>+E63+E67+E72+E75+E79+E84</f>
        <v>1462635265</v>
      </c>
      <c r="F85" s="280">
        <f>+F63+F67+F72+F75+F79+F84</f>
        <v>1940772681</v>
      </c>
    </row>
    <row r="86" spans="1:6" s="318" customFormat="1" ht="12" customHeight="1" x14ac:dyDescent="0.3">
      <c r="A86" s="295" t="s">
        <v>162</v>
      </c>
      <c r="B86" s="295" t="s">
        <v>163</v>
      </c>
      <c r="C86" s="280">
        <f>+C62+C85</f>
        <v>2305856155</v>
      </c>
      <c r="D86" s="280">
        <f>+D62+D85</f>
        <v>3351760742</v>
      </c>
      <c r="E86" s="280">
        <f>+E62+E85</f>
        <v>3225842577</v>
      </c>
      <c r="F86" s="280">
        <f>+F62+F85</f>
        <v>4266517849</v>
      </c>
    </row>
    <row r="87" spans="1:6" s="318" customFormat="1" ht="12" customHeight="1" x14ac:dyDescent="0.3">
      <c r="A87" s="789" t="s">
        <v>164</v>
      </c>
      <c r="B87" s="789"/>
      <c r="C87" s="789"/>
      <c r="D87" s="789"/>
      <c r="E87" s="789"/>
      <c r="F87" s="789"/>
    </row>
    <row r="88" spans="1:6" s="318" customFormat="1" ht="12" customHeight="1" x14ac:dyDescent="0.3">
      <c r="A88" s="791"/>
      <c r="B88" s="791"/>
      <c r="C88" s="334"/>
      <c r="D88" s="507"/>
      <c r="E88" s="558"/>
      <c r="F88" s="508" t="s">
        <v>678</v>
      </c>
    </row>
    <row r="89" spans="1:6" s="318" customFormat="1" ht="24" customHeight="1" x14ac:dyDescent="0.3">
      <c r="A89" s="509" t="s">
        <v>390</v>
      </c>
      <c r="B89" s="509" t="s">
        <v>391</v>
      </c>
      <c r="C89" s="509" t="s">
        <v>655</v>
      </c>
      <c r="D89" s="509" t="s">
        <v>854</v>
      </c>
      <c r="E89" s="509" t="s">
        <v>656</v>
      </c>
      <c r="F89" s="509" t="s">
        <v>657</v>
      </c>
    </row>
    <row r="90" spans="1:6" s="318" customFormat="1" ht="12" customHeight="1" x14ac:dyDescent="0.3">
      <c r="A90" s="276">
        <v>1</v>
      </c>
      <c r="B90" s="276">
        <v>2</v>
      </c>
      <c r="C90" s="276">
        <v>3</v>
      </c>
      <c r="D90" s="276">
        <v>4</v>
      </c>
      <c r="E90" s="557">
        <v>5</v>
      </c>
      <c r="F90" s="276">
        <v>6</v>
      </c>
    </row>
    <row r="91" spans="1:6" s="318" customFormat="1" ht="15" customHeight="1" x14ac:dyDescent="0.3">
      <c r="A91" s="337" t="s">
        <v>4</v>
      </c>
      <c r="B91" s="302" t="s">
        <v>788</v>
      </c>
      <c r="C91" s="280">
        <f>SUM(C92:C96)</f>
        <v>1419974118</v>
      </c>
      <c r="D91" s="280">
        <f>+D92+D93+D94+D95+D96</f>
        <v>1453839885</v>
      </c>
      <c r="E91" s="280">
        <f>+E92+E93+E94+E95+E96</f>
        <v>1501356076</v>
      </c>
      <c r="F91" s="290">
        <f>+'Önkormányzat összevont 1'!F95</f>
        <v>2412021456</v>
      </c>
    </row>
    <row r="92" spans="1:6" s="318" customFormat="1" ht="13" customHeight="1" x14ac:dyDescent="0.3">
      <c r="A92" s="338" t="s">
        <v>6</v>
      </c>
      <c r="B92" s="503" t="s">
        <v>168</v>
      </c>
      <c r="C92" s="284">
        <v>521650545</v>
      </c>
      <c r="D92" s="284">
        <v>576818381</v>
      </c>
      <c r="E92" s="284">
        <v>607802482</v>
      </c>
      <c r="F92" s="284">
        <f>+'Önkormányzat összevont 1'!F96</f>
        <v>736352779</v>
      </c>
    </row>
    <row r="93" spans="1:6" ht="13.5" customHeight="1" x14ac:dyDescent="0.35">
      <c r="A93" s="338" t="s">
        <v>8</v>
      </c>
      <c r="B93" s="503" t="s">
        <v>169</v>
      </c>
      <c r="C93" s="284">
        <v>124697998</v>
      </c>
      <c r="D93" s="284">
        <v>120452766</v>
      </c>
      <c r="E93" s="284">
        <v>121892738</v>
      </c>
      <c r="F93" s="284">
        <f>+'Önkormányzat összevont 1'!F97</f>
        <v>115927494</v>
      </c>
    </row>
    <row r="94" spans="1:6" ht="13.5" customHeight="1" x14ac:dyDescent="0.35">
      <c r="A94" s="338" t="s">
        <v>10</v>
      </c>
      <c r="B94" s="503" t="s">
        <v>170</v>
      </c>
      <c r="C94" s="284">
        <v>557049160</v>
      </c>
      <c r="D94" s="284">
        <v>550900898</v>
      </c>
      <c r="E94" s="284">
        <v>529877994</v>
      </c>
      <c r="F94" s="284">
        <f>+'Önkormányzat összevont 1'!F98</f>
        <v>743013626</v>
      </c>
    </row>
    <row r="95" spans="1:6" s="315" customFormat="1" ht="12" customHeight="1" x14ac:dyDescent="0.25">
      <c r="A95" s="338" t="s">
        <v>12</v>
      </c>
      <c r="B95" s="503" t="s">
        <v>171</v>
      </c>
      <c r="C95" s="284">
        <v>8261285</v>
      </c>
      <c r="D95" s="284">
        <v>17998886</v>
      </c>
      <c r="E95" s="284">
        <v>10408740</v>
      </c>
      <c r="F95" s="284">
        <f>+'Önkormányzat összevont 1'!F99</f>
        <v>13400000</v>
      </c>
    </row>
    <row r="96" spans="1:6" ht="12" customHeight="1" x14ac:dyDescent="0.35">
      <c r="A96" s="338" t="s">
        <v>172</v>
      </c>
      <c r="B96" s="503" t="s">
        <v>173</v>
      </c>
      <c r="C96" s="284">
        <v>208315130</v>
      </c>
      <c r="D96" s="284">
        <v>187668954</v>
      </c>
      <c r="E96" s="284">
        <v>231374122</v>
      </c>
      <c r="F96" s="284">
        <f>+'Önkormányzat összevont 1'!F100</f>
        <v>803327557</v>
      </c>
    </row>
    <row r="97" spans="1:6" ht="12" hidden="1" customHeight="1" x14ac:dyDescent="0.35">
      <c r="A97" s="338" t="s">
        <v>16</v>
      </c>
      <c r="B97" s="503" t="s">
        <v>174</v>
      </c>
      <c r="C97" s="284"/>
      <c r="D97" s="284"/>
      <c r="E97" s="284"/>
      <c r="F97" s="284">
        <f>+'Önkormányzat összevont 1'!F101</f>
        <v>0</v>
      </c>
    </row>
    <row r="98" spans="1:6" ht="12" hidden="1" customHeight="1" x14ac:dyDescent="0.35">
      <c r="A98" s="338" t="s">
        <v>175</v>
      </c>
      <c r="B98" s="504" t="s">
        <v>176</v>
      </c>
      <c r="C98" s="284"/>
      <c r="D98" s="284"/>
      <c r="E98" s="284"/>
      <c r="F98" s="284">
        <f>+'Önkormányzat összevont 1'!F102</f>
        <v>0</v>
      </c>
    </row>
    <row r="99" spans="1:6" ht="12" hidden="1" customHeight="1" x14ac:dyDescent="0.35">
      <c r="A99" s="338" t="s">
        <v>177</v>
      </c>
      <c r="B99" s="505" t="s">
        <v>178</v>
      </c>
      <c r="C99" s="284"/>
      <c r="D99" s="284"/>
      <c r="E99" s="284"/>
      <c r="F99" s="284">
        <f>+'Önkormányzat összevont 1'!F103</f>
        <v>0</v>
      </c>
    </row>
    <row r="100" spans="1:6" ht="12" hidden="1" customHeight="1" x14ac:dyDescent="0.35">
      <c r="A100" s="338" t="s">
        <v>179</v>
      </c>
      <c r="B100" s="505" t="s">
        <v>180</v>
      </c>
      <c r="C100" s="284"/>
      <c r="D100" s="284"/>
      <c r="E100" s="284"/>
      <c r="F100" s="284">
        <f>+'Önkormányzat összevont 1'!F104</f>
        <v>0</v>
      </c>
    </row>
    <row r="101" spans="1:6" ht="12" hidden="1" customHeight="1" x14ac:dyDescent="0.35">
      <c r="A101" s="338" t="s">
        <v>181</v>
      </c>
      <c r="B101" s="504" t="s">
        <v>182</v>
      </c>
      <c r="C101" s="284"/>
      <c r="D101" s="284"/>
      <c r="E101" s="284"/>
      <c r="F101" s="284">
        <f>+'Önkormányzat összevont 1'!F105</f>
        <v>0</v>
      </c>
    </row>
    <row r="102" spans="1:6" ht="12" hidden="1" customHeight="1" x14ac:dyDescent="0.35">
      <c r="A102" s="338" t="s">
        <v>183</v>
      </c>
      <c r="B102" s="504" t="s">
        <v>184</v>
      </c>
      <c r="C102" s="284"/>
      <c r="D102" s="284"/>
      <c r="E102" s="284"/>
      <c r="F102" s="284">
        <f>+'Önkormányzat összevont 1'!F106</f>
        <v>0</v>
      </c>
    </row>
    <row r="103" spans="1:6" ht="12" hidden="1" customHeight="1" x14ac:dyDescent="0.35">
      <c r="A103" s="338" t="s">
        <v>185</v>
      </c>
      <c r="B103" s="505" t="s">
        <v>186</v>
      </c>
      <c r="C103" s="284"/>
      <c r="D103" s="284"/>
      <c r="E103" s="284"/>
      <c r="F103" s="284">
        <f>+'Önkormányzat összevont 1'!F107</f>
        <v>0</v>
      </c>
    </row>
    <row r="104" spans="1:6" ht="12" hidden="1" customHeight="1" x14ac:dyDescent="0.35">
      <c r="A104" s="338" t="s">
        <v>187</v>
      </c>
      <c r="B104" s="505" t="s">
        <v>188</v>
      </c>
      <c r="C104" s="284"/>
      <c r="D104" s="284"/>
      <c r="E104" s="284"/>
      <c r="F104" s="284">
        <f>+'Önkormányzat összevont 1'!F108</f>
        <v>595338462</v>
      </c>
    </row>
    <row r="105" spans="1:6" ht="12" hidden="1" customHeight="1" x14ac:dyDescent="0.35">
      <c r="A105" s="338" t="s">
        <v>189</v>
      </c>
      <c r="B105" s="505" t="s">
        <v>190</v>
      </c>
      <c r="C105" s="284"/>
      <c r="D105" s="284"/>
      <c r="E105" s="284"/>
      <c r="F105" s="284">
        <f>+'Önkormányzat összevont 1'!F109</f>
        <v>207989095</v>
      </c>
    </row>
    <row r="106" spans="1:6" ht="12" hidden="1" customHeight="1" x14ac:dyDescent="0.35">
      <c r="A106" s="338" t="s">
        <v>191</v>
      </c>
      <c r="B106" s="505" t="s">
        <v>192</v>
      </c>
      <c r="C106" s="284"/>
      <c r="D106" s="284"/>
      <c r="E106" s="284"/>
      <c r="F106" s="284">
        <f>+'Önkormányzat összevont 1'!F110</f>
        <v>1805725956</v>
      </c>
    </row>
    <row r="107" spans="1:6" ht="12" customHeight="1" x14ac:dyDescent="0.35">
      <c r="A107" s="337" t="s">
        <v>18</v>
      </c>
      <c r="B107" s="302" t="s">
        <v>789</v>
      </c>
      <c r="C107" s="280">
        <f>+C108+C110+C112</f>
        <v>519194214</v>
      </c>
      <c r="D107" s="280">
        <f>+D108+D110+D112</f>
        <v>359012546</v>
      </c>
      <c r="E107" s="280">
        <f>+E108+E110+E112</f>
        <v>82665134</v>
      </c>
      <c r="F107" s="290">
        <f>+'Önkormányzat összevont 1'!F110</f>
        <v>1805725956</v>
      </c>
    </row>
    <row r="108" spans="1:6" ht="12" customHeight="1" x14ac:dyDescent="0.35">
      <c r="A108" s="338" t="s">
        <v>20</v>
      </c>
      <c r="B108" s="503" t="s">
        <v>194</v>
      </c>
      <c r="C108" s="284">
        <v>193103362</v>
      </c>
      <c r="D108" s="284">
        <v>119908640</v>
      </c>
      <c r="E108" s="284">
        <v>26172167</v>
      </c>
      <c r="F108" s="284">
        <f>+'Önkormányzat összevont 1'!F111</f>
        <v>1803005956</v>
      </c>
    </row>
    <row r="109" spans="1:6" ht="12" hidden="1" customHeight="1" x14ac:dyDescent="0.35">
      <c r="A109" s="338" t="s">
        <v>22</v>
      </c>
      <c r="B109" s="503" t="s">
        <v>195</v>
      </c>
      <c r="C109" s="284"/>
      <c r="D109" s="284"/>
      <c r="E109" s="284"/>
      <c r="F109" s="284">
        <f>+'Önkormányzat összevont 1'!F112</f>
        <v>0</v>
      </c>
    </row>
    <row r="110" spans="1:6" ht="12" customHeight="1" x14ac:dyDescent="0.35">
      <c r="A110" s="338" t="s">
        <v>24</v>
      </c>
      <c r="B110" s="503" t="s">
        <v>196</v>
      </c>
      <c r="C110" s="284">
        <v>323840852</v>
      </c>
      <c r="D110" s="284">
        <v>239103906</v>
      </c>
      <c r="E110" s="284">
        <v>56492967</v>
      </c>
      <c r="F110" s="284">
        <f>+'Önkormányzat összevont 1'!F113</f>
        <v>2720000</v>
      </c>
    </row>
    <row r="111" spans="1:6" ht="12" hidden="1" customHeight="1" x14ac:dyDescent="0.35">
      <c r="A111" s="338" t="s">
        <v>26</v>
      </c>
      <c r="B111" s="503" t="s">
        <v>197</v>
      </c>
      <c r="C111" s="284"/>
      <c r="D111" s="284"/>
      <c r="E111" s="284"/>
      <c r="F111" s="284">
        <f>+'Önkormányzat összevont 1'!F114</f>
        <v>0</v>
      </c>
    </row>
    <row r="112" spans="1:6" ht="12" customHeight="1" x14ac:dyDescent="0.35">
      <c r="A112" s="338" t="s">
        <v>28</v>
      </c>
      <c r="B112" s="506" t="s">
        <v>198</v>
      </c>
      <c r="C112" s="284">
        <v>2250000</v>
      </c>
      <c r="D112" s="284"/>
      <c r="E112" s="284"/>
      <c r="F112" s="284">
        <f>+'Önkormányzat összevont 1'!F115</f>
        <v>0</v>
      </c>
    </row>
    <row r="113" spans="1:6" ht="12" hidden="1" customHeight="1" x14ac:dyDescent="0.35">
      <c r="A113" s="338" t="s">
        <v>30</v>
      </c>
      <c r="B113" s="506" t="s">
        <v>199</v>
      </c>
      <c r="C113" s="284"/>
      <c r="D113" s="284"/>
      <c r="E113" s="284"/>
      <c r="F113" s="284">
        <f>+'Önkormányzat összevont 1'!F116</f>
        <v>0</v>
      </c>
    </row>
    <row r="114" spans="1:6" hidden="1" x14ac:dyDescent="0.35">
      <c r="A114" s="338" t="s">
        <v>200</v>
      </c>
      <c r="B114" s="505" t="s">
        <v>201</v>
      </c>
      <c r="C114" s="284"/>
      <c r="D114" s="284"/>
      <c r="E114" s="284"/>
      <c r="F114" s="284">
        <f>+'Önkormányzat összevont 1'!F117</f>
        <v>0</v>
      </c>
    </row>
    <row r="115" spans="1:6" ht="12" hidden="1" customHeight="1" x14ac:dyDescent="0.35">
      <c r="A115" s="338" t="s">
        <v>202</v>
      </c>
      <c r="B115" s="505" t="s">
        <v>180</v>
      </c>
      <c r="C115" s="284"/>
      <c r="D115" s="284"/>
      <c r="E115" s="284"/>
      <c r="F115" s="284">
        <f>+'Önkormányzat összevont 1'!F118</f>
        <v>0</v>
      </c>
    </row>
    <row r="116" spans="1:6" ht="12" hidden="1" customHeight="1" x14ac:dyDescent="0.35">
      <c r="A116" s="338" t="s">
        <v>203</v>
      </c>
      <c r="B116" s="505" t="s">
        <v>204</v>
      </c>
      <c r="C116" s="284"/>
      <c r="D116" s="284"/>
      <c r="E116" s="284"/>
      <c r="F116" s="284">
        <f>+'Önkormányzat összevont 1'!F119</f>
        <v>0</v>
      </c>
    </row>
    <row r="117" spans="1:6" ht="12" hidden="1" customHeight="1" x14ac:dyDescent="0.35">
      <c r="A117" s="338" t="s">
        <v>205</v>
      </c>
      <c r="B117" s="505" t="s">
        <v>206</v>
      </c>
      <c r="C117" s="284"/>
      <c r="D117" s="284"/>
      <c r="E117" s="284"/>
      <c r="F117" s="284">
        <f>+'Önkormányzat összevont 1'!F120</f>
        <v>0</v>
      </c>
    </row>
    <row r="118" spans="1:6" ht="12" hidden="1" customHeight="1" x14ac:dyDescent="0.35">
      <c r="A118" s="338" t="s">
        <v>207</v>
      </c>
      <c r="B118" s="505" t="s">
        <v>186</v>
      </c>
      <c r="C118" s="284"/>
      <c r="D118" s="284"/>
      <c r="E118" s="284"/>
      <c r="F118" s="284">
        <f>+'Önkormányzat összevont 1'!F121</f>
        <v>0</v>
      </c>
    </row>
    <row r="119" spans="1:6" ht="12" hidden="1" customHeight="1" x14ac:dyDescent="0.35">
      <c r="A119" s="338" t="s">
        <v>208</v>
      </c>
      <c r="B119" s="505" t="s">
        <v>209</v>
      </c>
      <c r="C119" s="284"/>
      <c r="D119" s="284"/>
      <c r="E119" s="284"/>
      <c r="F119" s="284">
        <f>+'Önkormányzat összevont 1'!F122</f>
        <v>0</v>
      </c>
    </row>
    <row r="120" spans="1:6" ht="12" hidden="1" customHeight="1" x14ac:dyDescent="0.35">
      <c r="A120" s="338" t="s">
        <v>210</v>
      </c>
      <c r="B120" s="505" t="s">
        <v>211</v>
      </c>
      <c r="C120" s="284"/>
      <c r="D120" s="284"/>
      <c r="E120" s="284"/>
      <c r="F120" s="284">
        <f>+'Önkormányzat összevont 1'!F123</f>
        <v>0</v>
      </c>
    </row>
    <row r="121" spans="1:6" ht="12" customHeight="1" x14ac:dyDescent="0.35">
      <c r="A121" s="337" t="s">
        <v>32</v>
      </c>
      <c r="B121" s="337" t="s">
        <v>212</v>
      </c>
      <c r="C121" s="280">
        <f>+C122+C123</f>
        <v>0</v>
      </c>
      <c r="D121" s="280">
        <f>+D122+D123</f>
        <v>0</v>
      </c>
      <c r="E121" s="280"/>
      <c r="F121" s="290">
        <f>+'Önkormányzat összevont 1'!F124</f>
        <v>14576758</v>
      </c>
    </row>
    <row r="122" spans="1:6" ht="12" customHeight="1" x14ac:dyDescent="0.35">
      <c r="A122" s="338" t="s">
        <v>34</v>
      </c>
      <c r="B122" s="503" t="s">
        <v>213</v>
      </c>
      <c r="C122" s="284"/>
      <c r="D122" s="284"/>
      <c r="E122" s="284"/>
      <c r="F122" s="284">
        <f>+'Önkormányzat összevont 1'!F125</f>
        <v>0</v>
      </c>
    </row>
    <row r="123" spans="1:6" ht="12" customHeight="1" x14ac:dyDescent="0.35">
      <c r="A123" s="338" t="s">
        <v>36</v>
      </c>
      <c r="B123" s="503" t="s">
        <v>214</v>
      </c>
      <c r="C123" s="284"/>
      <c r="D123" s="284"/>
      <c r="E123" s="284"/>
      <c r="F123" s="284">
        <f>+'Önkormányzat összevont 1'!F126</f>
        <v>14576758</v>
      </c>
    </row>
    <row r="124" spans="1:6" ht="12" customHeight="1" x14ac:dyDescent="0.35">
      <c r="A124" s="337" t="s">
        <v>215</v>
      </c>
      <c r="B124" s="337" t="s">
        <v>216</v>
      </c>
      <c r="C124" s="280">
        <f>+C91+C107+C121</f>
        <v>1939168332</v>
      </c>
      <c r="D124" s="280">
        <f>+D91+D107+D121</f>
        <v>1812852431</v>
      </c>
      <c r="E124" s="280">
        <f>+E91+E107+E121</f>
        <v>1584021210</v>
      </c>
      <c r="F124" s="290">
        <f>+'Önkormányzat összevont 1'!F127</f>
        <v>4232324170</v>
      </c>
    </row>
    <row r="125" spans="1:6" ht="12" customHeight="1" x14ac:dyDescent="0.35">
      <c r="A125" s="337" t="s">
        <v>60</v>
      </c>
      <c r="B125" s="337" t="s">
        <v>217</v>
      </c>
      <c r="C125" s="280">
        <f>+C126+C127+C128</f>
        <v>145764262</v>
      </c>
      <c r="D125" s="280">
        <f>+D126+D127+D128</f>
        <v>0</v>
      </c>
      <c r="E125" s="280"/>
      <c r="F125" s="284">
        <f>+'Önkormányzat összevont 1'!F128</f>
        <v>0</v>
      </c>
    </row>
    <row r="126" spans="1:6" ht="12" hidden="1" customHeight="1" x14ac:dyDescent="0.35">
      <c r="A126" s="338" t="s">
        <v>62</v>
      </c>
      <c r="B126" s="503" t="s">
        <v>365</v>
      </c>
      <c r="C126" s="284"/>
      <c r="D126" s="284"/>
      <c r="E126" s="284"/>
      <c r="F126" s="284">
        <f>+'Önkormányzat összevont 1'!F129</f>
        <v>0</v>
      </c>
    </row>
    <row r="127" spans="1:6" ht="12" hidden="1" customHeight="1" x14ac:dyDescent="0.35">
      <c r="A127" s="338" t="s">
        <v>64</v>
      </c>
      <c r="B127" s="503" t="s">
        <v>366</v>
      </c>
      <c r="C127" s="284">
        <v>145764262</v>
      </c>
      <c r="D127" s="284"/>
      <c r="E127" s="284"/>
      <c r="F127" s="284">
        <f>+'Önkormányzat összevont 1'!F130</f>
        <v>0</v>
      </c>
    </row>
    <row r="128" spans="1:6" ht="12" hidden="1" customHeight="1" x14ac:dyDescent="0.35">
      <c r="A128" s="338" t="s">
        <v>66</v>
      </c>
      <c r="B128" s="503" t="s">
        <v>367</v>
      </c>
      <c r="C128" s="284"/>
      <c r="D128" s="284"/>
      <c r="E128" s="284"/>
      <c r="F128" s="284">
        <f>+'Önkormányzat összevont 1'!F131</f>
        <v>0</v>
      </c>
    </row>
    <row r="129" spans="1:6" ht="12" customHeight="1" x14ac:dyDescent="0.35">
      <c r="A129" s="337" t="s">
        <v>82</v>
      </c>
      <c r="B129" s="337" t="s">
        <v>221</v>
      </c>
      <c r="C129" s="280">
        <f>+C130+C131+C132+C133</f>
        <v>0</v>
      </c>
      <c r="D129" s="280">
        <f>+D130+D131+D132+D133</f>
        <v>0</v>
      </c>
      <c r="E129" s="280"/>
      <c r="F129" s="284">
        <f>+'Önkormányzat összevont 1'!F132</f>
        <v>0</v>
      </c>
    </row>
    <row r="130" spans="1:6" ht="12" hidden="1" customHeight="1" x14ac:dyDescent="0.35">
      <c r="A130" s="338" t="s">
        <v>84</v>
      </c>
      <c r="B130" s="503" t="s">
        <v>372</v>
      </c>
      <c r="C130" s="284"/>
      <c r="D130" s="284"/>
      <c r="E130" s="284"/>
      <c r="F130" s="284">
        <f>+'Önkormányzat összevont 1'!F133</f>
        <v>0</v>
      </c>
    </row>
    <row r="131" spans="1:6" ht="12" hidden="1" customHeight="1" x14ac:dyDescent="0.35">
      <c r="A131" s="338" t="s">
        <v>86</v>
      </c>
      <c r="B131" s="503" t="s">
        <v>373</v>
      </c>
      <c r="C131" s="284"/>
      <c r="D131" s="284"/>
      <c r="E131" s="284"/>
      <c r="F131" s="284">
        <f>+'Önkormányzat összevont 1'!F134</f>
        <v>0</v>
      </c>
    </row>
    <row r="132" spans="1:6" ht="12" hidden="1" customHeight="1" x14ac:dyDescent="0.35">
      <c r="A132" s="338" t="s">
        <v>88</v>
      </c>
      <c r="B132" s="503" t="s">
        <v>374</v>
      </c>
      <c r="C132" s="284"/>
      <c r="D132" s="284"/>
      <c r="E132" s="284"/>
      <c r="F132" s="284">
        <f>+'Önkormányzat összevont 1'!F135</f>
        <v>0</v>
      </c>
    </row>
    <row r="133" spans="1:6" ht="12" hidden="1" customHeight="1" x14ac:dyDescent="0.35">
      <c r="A133" s="338" t="s">
        <v>90</v>
      </c>
      <c r="B133" s="503" t="s">
        <v>375</v>
      </c>
      <c r="C133" s="284"/>
      <c r="D133" s="284"/>
      <c r="E133" s="284"/>
      <c r="F133" s="284">
        <f>+'Önkormányzat összevont 1'!F136</f>
        <v>0</v>
      </c>
    </row>
    <row r="134" spans="1:6" ht="12" customHeight="1" x14ac:dyDescent="0.35">
      <c r="A134" s="337" t="s">
        <v>226</v>
      </c>
      <c r="B134" s="337" t="s">
        <v>227</v>
      </c>
      <c r="C134" s="280">
        <f>+C135+C136+C137+C138</f>
        <v>23868542</v>
      </c>
      <c r="D134" s="280">
        <f>+D135+D136+D137+D138</f>
        <v>102922110</v>
      </c>
      <c r="E134" s="280">
        <f>23129095+1350317</f>
        <v>24479412</v>
      </c>
      <c r="F134" s="290">
        <f>+'Önkormányzat összevont 1'!F137</f>
        <v>34193679</v>
      </c>
    </row>
    <row r="135" spans="1:6" ht="12" hidden="1" customHeight="1" x14ac:dyDescent="0.35">
      <c r="A135" s="338" t="s">
        <v>96</v>
      </c>
      <c r="B135" s="503" t="s">
        <v>228</v>
      </c>
      <c r="C135" s="284"/>
      <c r="D135" s="284"/>
      <c r="E135" s="284"/>
      <c r="F135" s="290">
        <f>+'Önkormányzat összevont 1'!F138</f>
        <v>0</v>
      </c>
    </row>
    <row r="136" spans="1:6" ht="12" hidden="1" customHeight="1" x14ac:dyDescent="0.35">
      <c r="A136" s="338" t="s">
        <v>98</v>
      </c>
      <c r="B136" s="503" t="s">
        <v>229</v>
      </c>
      <c r="C136" s="284">
        <v>23868542</v>
      </c>
      <c r="D136" s="284">
        <v>101680811</v>
      </c>
      <c r="E136" s="284"/>
      <c r="F136" s="290">
        <f>+'Önkormányzat összevont 1'!F139</f>
        <v>1160076</v>
      </c>
    </row>
    <row r="137" spans="1:6" ht="12" hidden="1" customHeight="1" x14ac:dyDescent="0.35">
      <c r="A137" s="338" t="s">
        <v>100</v>
      </c>
      <c r="B137" s="503" t="s">
        <v>376</v>
      </c>
      <c r="C137" s="284"/>
      <c r="D137" s="284"/>
      <c r="E137" s="284"/>
      <c r="F137" s="290">
        <f>+'Önkormányzat összevont 1'!F140</f>
        <v>33033603</v>
      </c>
    </row>
    <row r="138" spans="1:6" ht="12" hidden="1" customHeight="1" x14ac:dyDescent="0.35">
      <c r="A138" s="338" t="s">
        <v>102</v>
      </c>
      <c r="B138" s="503" t="s">
        <v>377</v>
      </c>
      <c r="C138" s="284"/>
      <c r="D138" s="284">
        <v>1241299</v>
      </c>
      <c r="E138" s="284"/>
      <c r="F138" s="290">
        <f>+'Önkormányzat összevont 1'!F141</f>
        <v>0</v>
      </c>
    </row>
    <row r="139" spans="1:6" ht="12" customHeight="1" x14ac:dyDescent="0.35">
      <c r="A139" s="337" t="s">
        <v>104</v>
      </c>
      <c r="B139" s="337" t="s">
        <v>232</v>
      </c>
      <c r="C139" s="305">
        <f>+C140+C141+C142+C143</f>
        <v>0</v>
      </c>
      <c r="D139" s="305">
        <f>+D140+D141+D142+D143</f>
        <v>0</v>
      </c>
      <c r="E139" s="305"/>
      <c r="F139" s="290">
        <f>+'Önkormányzat összevont 1'!F142</f>
        <v>0</v>
      </c>
    </row>
    <row r="140" spans="1:6" ht="12" hidden="1" customHeight="1" x14ac:dyDescent="0.35">
      <c r="A140" s="338" t="s">
        <v>106</v>
      </c>
      <c r="B140" s="503" t="s">
        <v>233</v>
      </c>
      <c r="C140" s="284"/>
      <c r="D140" s="284"/>
      <c r="E140" s="284"/>
      <c r="F140" s="290">
        <f>+'Önkormányzat összevont 1'!F143</f>
        <v>0</v>
      </c>
    </row>
    <row r="141" spans="1:6" ht="12" hidden="1" customHeight="1" x14ac:dyDescent="0.35">
      <c r="A141" s="338" t="s">
        <v>108</v>
      </c>
      <c r="B141" s="503" t="s">
        <v>234</v>
      </c>
      <c r="C141" s="284"/>
      <c r="D141" s="284"/>
      <c r="E141" s="284"/>
      <c r="F141" s="290">
        <f>+'Önkormányzat összevont 1'!F144</f>
        <v>0</v>
      </c>
    </row>
    <row r="142" spans="1:6" ht="12" hidden="1" customHeight="1" x14ac:dyDescent="0.35">
      <c r="A142" s="338" t="s">
        <v>110</v>
      </c>
      <c r="B142" s="503" t="s">
        <v>235</v>
      </c>
      <c r="C142" s="284"/>
      <c r="D142" s="284"/>
      <c r="E142" s="284"/>
      <c r="F142" s="290">
        <f>+'Önkormányzat összevont 1'!F145</f>
        <v>0</v>
      </c>
    </row>
    <row r="143" spans="1:6" ht="12" hidden="1" customHeight="1" x14ac:dyDescent="0.35">
      <c r="A143" s="338" t="s">
        <v>112</v>
      </c>
      <c r="B143" s="503" t="s">
        <v>236</v>
      </c>
      <c r="C143" s="284"/>
      <c r="D143" s="284"/>
      <c r="E143" s="284"/>
      <c r="F143" s="290">
        <f>+'Önkormányzat összevont 1'!F146</f>
        <v>0</v>
      </c>
    </row>
    <row r="144" spans="1:6" ht="12" customHeight="1" x14ac:dyDescent="0.35">
      <c r="A144" s="337" t="s">
        <v>114</v>
      </c>
      <c r="B144" s="337" t="s">
        <v>237</v>
      </c>
      <c r="C144" s="510">
        <f>+C125+C129+C134+C139</f>
        <v>169632804</v>
      </c>
      <c r="D144" s="510">
        <f>+D125+D129+D134+D139</f>
        <v>102922110</v>
      </c>
      <c r="E144" s="510">
        <f>+E125+E129+E134+E139</f>
        <v>24479412</v>
      </c>
      <c r="F144" s="290">
        <f>+'Önkormányzat összevont 1'!F147</f>
        <v>34193679</v>
      </c>
    </row>
    <row r="145" spans="1:6" ht="12" customHeight="1" x14ac:dyDescent="0.35">
      <c r="A145" s="339" t="s">
        <v>238</v>
      </c>
      <c r="B145" s="511" t="s">
        <v>239</v>
      </c>
      <c r="C145" s="510">
        <f>+C124+C144</f>
        <v>2108801136</v>
      </c>
      <c r="D145" s="510">
        <f>+D124+D144</f>
        <v>1915774541</v>
      </c>
      <c r="E145" s="510">
        <f>+E124+E144</f>
        <v>1608500622</v>
      </c>
      <c r="F145" s="290">
        <f>+'Önkormányzat összevont 1'!F148</f>
        <v>4266517849</v>
      </c>
    </row>
    <row r="146" spans="1:6" ht="12" customHeight="1" x14ac:dyDescent="0.35">
      <c r="C146" s="311"/>
    </row>
    <row r="147" spans="1:6" ht="12" customHeight="1" x14ac:dyDescent="0.35">
      <c r="C147" s="311"/>
    </row>
    <row r="148" spans="1:6" ht="12" customHeight="1" x14ac:dyDescent="0.35">
      <c r="C148" s="311"/>
    </row>
    <row r="149" spans="1:6" ht="12" customHeight="1" x14ac:dyDescent="0.35">
      <c r="C149" s="311"/>
    </row>
    <row r="150" spans="1:6" ht="12" customHeight="1" x14ac:dyDescent="0.35">
      <c r="C150" s="311"/>
    </row>
    <row r="151" spans="1:6" ht="15" customHeight="1" x14ac:dyDescent="0.35">
      <c r="C151" s="333"/>
      <c r="D151" s="333"/>
      <c r="E151" s="333"/>
      <c r="F151" s="333"/>
    </row>
    <row r="152" spans="1:6" s="318" customFormat="1" ht="13" customHeight="1" x14ac:dyDescent="0.3"/>
    <row r="153" spans="1:6" x14ac:dyDescent="0.35">
      <c r="C153" s="311"/>
    </row>
    <row r="154" spans="1:6" x14ac:dyDescent="0.35">
      <c r="C154" s="311"/>
    </row>
    <row r="155" spans="1:6" x14ac:dyDescent="0.35">
      <c r="C155" s="311"/>
    </row>
    <row r="156" spans="1:6" ht="16.5" customHeight="1" x14ac:dyDescent="0.35">
      <c r="C156" s="311"/>
    </row>
    <row r="157" spans="1:6" x14ac:dyDescent="0.35">
      <c r="C157" s="311"/>
    </row>
    <row r="158" spans="1:6" x14ac:dyDescent="0.35">
      <c r="C158" s="311"/>
    </row>
    <row r="159" spans="1:6" x14ac:dyDescent="0.35">
      <c r="C159" s="311"/>
    </row>
    <row r="160" spans="1:6" x14ac:dyDescent="0.35">
      <c r="C160" s="311"/>
    </row>
    <row r="161" spans="3:3" x14ac:dyDescent="0.35">
      <c r="C161" s="311"/>
    </row>
    <row r="162" spans="3:3" x14ac:dyDescent="0.35">
      <c r="C162" s="311"/>
    </row>
    <row r="163" spans="3:3" x14ac:dyDescent="0.35">
      <c r="C163" s="311"/>
    </row>
    <row r="164" spans="3:3" x14ac:dyDescent="0.35">
      <c r="C164" s="311"/>
    </row>
    <row r="165" spans="3:3" x14ac:dyDescent="0.35">
      <c r="C165" s="311"/>
    </row>
  </sheetData>
  <mergeCells count="6">
    <mergeCell ref="A3:F3"/>
    <mergeCell ref="A4:B4"/>
    <mergeCell ref="A87:F87"/>
    <mergeCell ref="A88:B88"/>
    <mergeCell ref="A1:B1"/>
    <mergeCell ref="D1:F1"/>
  </mergeCells>
  <printOptions horizontalCentered="1"/>
  <pageMargins left="0.62992125984251968" right="0.23622047244094491" top="0.74803149606299213" bottom="0.74803149606299213" header="0.31496062992125984" footer="0.31496062992125984"/>
  <pageSetup paperSize="9" scale="84" orientation="portrait" r:id="rId1"/>
  <rowBreaks count="1" manualBreakCount="1">
    <brk id="86" max="16383" man="1"/>
  </rowBreaks>
  <ignoredErrors>
    <ignoredError sqref="F7:F10 F11 F12:F13 F14:F34 F35 F46:F61 F74:F78 F63:F71 F80:F84" unlocked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0F3D3-510F-4858-9285-BEB64617167A}">
  <sheetPr>
    <tabColor rgb="FFFF0000"/>
    <pageSetUpPr fitToPage="1"/>
  </sheetPr>
  <dimension ref="A1:Z995"/>
  <sheetViews>
    <sheetView zoomScale="70" zoomScaleNormal="70" zoomScaleSheetLayoutView="100" workbookViewId="0">
      <selection activeCell="K2" sqref="K2:N2"/>
    </sheetView>
  </sheetViews>
  <sheetFormatPr defaultColWidth="13.7265625" defaultRowHeight="15" customHeight="1" x14ac:dyDescent="0.35"/>
  <cols>
    <col min="1" max="1" width="7.36328125" style="637" customWidth="1"/>
    <col min="2" max="2" width="48.6328125" style="637" customWidth="1"/>
    <col min="3" max="3" width="14" style="637" hidden="1" customWidth="1"/>
    <col min="4" max="4" width="12.81640625" style="637" customWidth="1"/>
    <col min="5" max="5" width="13.453125" style="637" customWidth="1"/>
    <col min="6" max="7" width="12.81640625" style="637" customWidth="1"/>
    <col min="8" max="9" width="13.7265625" style="637" bestFit="1" customWidth="1"/>
    <col min="10" max="10" width="12.26953125" style="637" customWidth="1"/>
    <col min="11" max="11" width="12.08984375" style="637" customWidth="1"/>
    <col min="12" max="12" width="12.26953125" style="637" customWidth="1"/>
    <col min="13" max="13" width="11.26953125" style="637" customWidth="1"/>
    <col min="14" max="14" width="11.7265625" style="637" customWidth="1"/>
    <col min="15" max="26" width="8.26953125" style="637" customWidth="1"/>
    <col min="27" max="16384" width="13.7265625" style="637"/>
  </cols>
  <sheetData>
    <row r="1" spans="1:26" ht="15" customHeight="1" x14ac:dyDescent="0.35">
      <c r="L1" s="795"/>
      <c r="M1" s="795"/>
      <c r="N1" s="795"/>
    </row>
    <row r="2" spans="1:26" ht="21" customHeight="1" x14ac:dyDescent="0.35">
      <c r="K2" s="796" t="s">
        <v>969</v>
      </c>
      <c r="L2" s="797"/>
      <c r="M2" s="797"/>
      <c r="N2" s="797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</row>
    <row r="3" spans="1:26" ht="15" customHeight="1" x14ac:dyDescent="0.35">
      <c r="A3" s="871" t="s">
        <v>796</v>
      </c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</row>
    <row r="4" spans="1:26" ht="15.75" customHeight="1" x14ac:dyDescent="0.35">
      <c r="A4" s="872" t="s">
        <v>0</v>
      </c>
      <c r="B4" s="872"/>
      <c r="C4" s="872"/>
      <c r="D4" s="872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</row>
    <row r="5" spans="1:26" ht="16.5" customHeight="1" x14ac:dyDescent="0.35">
      <c r="A5" s="873"/>
      <c r="B5" s="853"/>
      <c r="C5" s="874"/>
      <c r="D5" s="875"/>
      <c r="E5" s="876" t="s">
        <v>652</v>
      </c>
      <c r="F5" s="877"/>
      <c r="G5" s="877"/>
      <c r="H5" s="878"/>
      <c r="I5" s="878"/>
      <c r="J5" s="878"/>
      <c r="K5" s="878"/>
      <c r="L5" s="878"/>
      <c r="M5" s="878"/>
      <c r="N5" s="87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</row>
    <row r="6" spans="1:26" ht="37.5" customHeight="1" x14ac:dyDescent="0.35">
      <c r="A6" s="879" t="s">
        <v>2</v>
      </c>
      <c r="B6" s="879" t="s">
        <v>3</v>
      </c>
      <c r="C6" s="879" t="s">
        <v>794</v>
      </c>
      <c r="D6" s="879" t="s">
        <v>657</v>
      </c>
      <c r="E6" s="879" t="s">
        <v>790</v>
      </c>
      <c r="F6" s="879" t="s">
        <v>813</v>
      </c>
      <c r="G6" s="879" t="s">
        <v>855</v>
      </c>
      <c r="H6" s="879" t="s">
        <v>955</v>
      </c>
      <c r="I6" s="879" t="s">
        <v>956</v>
      </c>
      <c r="J6" s="879" t="s">
        <v>957</v>
      </c>
      <c r="K6" s="879" t="s">
        <v>958</v>
      </c>
      <c r="L6" s="879" t="s">
        <v>959</v>
      </c>
      <c r="M6" s="879" t="s">
        <v>960</v>
      </c>
      <c r="N6" s="879" t="s">
        <v>961</v>
      </c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38"/>
    </row>
    <row r="7" spans="1:26" ht="12" customHeight="1" x14ac:dyDescent="0.35">
      <c r="A7" s="879">
        <v>1</v>
      </c>
      <c r="B7" s="879">
        <v>2</v>
      </c>
      <c r="C7" s="879">
        <v>3</v>
      </c>
      <c r="D7" s="879">
        <v>4</v>
      </c>
      <c r="E7" s="879">
        <v>5</v>
      </c>
      <c r="F7" s="879">
        <v>6</v>
      </c>
      <c r="G7" s="879">
        <v>7</v>
      </c>
      <c r="H7" s="879">
        <v>8</v>
      </c>
      <c r="I7" s="879">
        <v>9</v>
      </c>
      <c r="J7" s="879">
        <v>10</v>
      </c>
      <c r="K7" s="879">
        <v>11</v>
      </c>
      <c r="L7" s="879">
        <v>12</v>
      </c>
      <c r="M7" s="879">
        <v>13</v>
      </c>
      <c r="N7" s="879">
        <v>14</v>
      </c>
      <c r="O7" s="638"/>
      <c r="P7" s="638"/>
      <c r="Q7" s="638"/>
      <c r="R7" s="638"/>
      <c r="S7" s="638"/>
      <c r="T7" s="638"/>
      <c r="U7" s="638"/>
      <c r="V7" s="638"/>
      <c r="W7" s="638"/>
      <c r="X7" s="638"/>
      <c r="Y7" s="638"/>
      <c r="Z7" s="638"/>
    </row>
    <row r="8" spans="1:26" ht="12" customHeight="1" x14ac:dyDescent="0.35">
      <c r="A8" s="880" t="s">
        <v>4</v>
      </c>
      <c r="B8" s="880" t="s">
        <v>5</v>
      </c>
      <c r="C8" s="881">
        <f t="shared" ref="C8:N8" si="0">+C9+C10+C11+C12+C13+C14</f>
        <v>825840051</v>
      </c>
      <c r="D8" s="881">
        <f t="shared" si="0"/>
        <v>825840051</v>
      </c>
      <c r="E8" s="881">
        <f>+E9+E10+E11+E12+E13+E14</f>
        <v>840705171.91799998</v>
      </c>
      <c r="F8" s="881">
        <f t="shared" si="0"/>
        <v>857519275.35635996</v>
      </c>
      <c r="G8" s="881">
        <f t="shared" si="0"/>
        <v>874669660.86348724</v>
      </c>
      <c r="H8" s="881">
        <f t="shared" si="0"/>
        <v>892163054.08075702</v>
      </c>
      <c r="I8" s="881">
        <f t="shared" si="0"/>
        <v>910006315.16237223</v>
      </c>
      <c r="J8" s="881">
        <f t="shared" si="0"/>
        <v>928206441.46561968</v>
      </c>
      <c r="K8" s="881">
        <f t="shared" si="0"/>
        <v>946770570.29493213</v>
      </c>
      <c r="L8" s="881">
        <f t="shared" si="0"/>
        <v>965705981.7008307</v>
      </c>
      <c r="M8" s="881">
        <f t="shared" si="0"/>
        <v>985020101.33484733</v>
      </c>
      <c r="N8" s="881">
        <f t="shared" si="0"/>
        <v>1004720503.3615444</v>
      </c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</row>
    <row r="9" spans="1:26" ht="12" customHeight="1" x14ac:dyDescent="0.35">
      <c r="A9" s="882" t="s">
        <v>6</v>
      </c>
      <c r="B9" s="883" t="s">
        <v>7</v>
      </c>
      <c r="C9" s="884">
        <f>+'[1]Tájékoztató 21'!F8</f>
        <v>310160195</v>
      </c>
      <c r="D9" s="881">
        <f>+'[1]Önkormányzat összevont 1'!F8</f>
        <v>310160195</v>
      </c>
      <c r="E9" s="885">
        <f t="shared" ref="E9:E14" si="1">+D9*1.018</f>
        <v>315743078.50999999</v>
      </c>
      <c r="F9" s="885">
        <f t="shared" ref="F9:N12" si="2">+E9*1.02</f>
        <v>322057940.08020002</v>
      </c>
      <c r="G9" s="885">
        <f t="shared" si="2"/>
        <v>328499098.88180405</v>
      </c>
      <c r="H9" s="885">
        <f t="shared" si="2"/>
        <v>335069080.85944015</v>
      </c>
      <c r="I9" s="885">
        <f t="shared" si="2"/>
        <v>341770462.47662896</v>
      </c>
      <c r="J9" s="885">
        <f t="shared" si="2"/>
        <v>348605871.72616154</v>
      </c>
      <c r="K9" s="885">
        <f t="shared" si="2"/>
        <v>355577989.16068476</v>
      </c>
      <c r="L9" s="885">
        <f t="shared" si="2"/>
        <v>362689548.94389844</v>
      </c>
      <c r="M9" s="885">
        <f t="shared" si="2"/>
        <v>369943339.9227764</v>
      </c>
      <c r="N9" s="885">
        <f t="shared" si="2"/>
        <v>377342206.72123194</v>
      </c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</row>
    <row r="10" spans="1:26" ht="12" customHeight="1" x14ac:dyDescent="0.35">
      <c r="A10" s="882" t="s">
        <v>8</v>
      </c>
      <c r="B10" s="883" t="s">
        <v>9</v>
      </c>
      <c r="C10" s="884">
        <f>+'[1]Tájékoztató 21'!F9</f>
        <v>264293900</v>
      </c>
      <c r="D10" s="881">
        <f>+'[1]Önkormányzat összevont 1'!F9</f>
        <v>264293900</v>
      </c>
      <c r="E10" s="885">
        <f t="shared" si="1"/>
        <v>269051190.19999999</v>
      </c>
      <c r="F10" s="885">
        <f t="shared" si="2"/>
        <v>274432214.00400001</v>
      </c>
      <c r="G10" s="885">
        <f t="shared" si="2"/>
        <v>279920858.28408003</v>
      </c>
      <c r="H10" s="885">
        <f t="shared" si="2"/>
        <v>285519275.44976163</v>
      </c>
      <c r="I10" s="885">
        <f t="shared" si="2"/>
        <v>291229660.95875686</v>
      </c>
      <c r="J10" s="885">
        <f t="shared" si="2"/>
        <v>297054254.17793202</v>
      </c>
      <c r="K10" s="885">
        <f t="shared" si="2"/>
        <v>302995339.26149064</v>
      </c>
      <c r="L10" s="885">
        <f t="shared" si="2"/>
        <v>309055246.04672045</v>
      </c>
      <c r="M10" s="885">
        <f t="shared" si="2"/>
        <v>315236350.96765488</v>
      </c>
      <c r="N10" s="885">
        <f t="shared" si="2"/>
        <v>321541077.98700798</v>
      </c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</row>
    <row r="11" spans="1:26" ht="12" customHeight="1" x14ac:dyDescent="0.35">
      <c r="A11" s="882" t="s">
        <v>10</v>
      </c>
      <c r="B11" s="883" t="s">
        <v>11</v>
      </c>
      <c r="C11" s="884">
        <f>+'[1]Tájékoztató 21'!F10</f>
        <v>215077516</v>
      </c>
      <c r="D11" s="881">
        <f>+'[1]Önkormányzat összevont 1'!F10</f>
        <v>215077516</v>
      </c>
      <c r="E11" s="885">
        <f t="shared" si="1"/>
        <v>218948911.28800002</v>
      </c>
      <c r="F11" s="885">
        <f t="shared" si="2"/>
        <v>223327889.51376003</v>
      </c>
      <c r="G11" s="885">
        <f t="shared" si="2"/>
        <v>227794447.30403525</v>
      </c>
      <c r="H11" s="885">
        <f t="shared" si="2"/>
        <v>232350336.25011596</v>
      </c>
      <c r="I11" s="885">
        <f t="shared" si="2"/>
        <v>236997342.97511828</v>
      </c>
      <c r="J11" s="885">
        <f t="shared" si="2"/>
        <v>241737289.83462065</v>
      </c>
      <c r="K11" s="885">
        <f t="shared" si="2"/>
        <v>246572035.63131309</v>
      </c>
      <c r="L11" s="885">
        <f t="shared" si="2"/>
        <v>251503476.34393936</v>
      </c>
      <c r="M11" s="885">
        <f t="shared" si="2"/>
        <v>256533545.87081817</v>
      </c>
      <c r="N11" s="885">
        <f t="shared" si="2"/>
        <v>261664216.78823453</v>
      </c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</row>
    <row r="12" spans="1:26" ht="12" customHeight="1" x14ac:dyDescent="0.35">
      <c r="A12" s="882" t="s">
        <v>12</v>
      </c>
      <c r="B12" s="883" t="s">
        <v>13</v>
      </c>
      <c r="C12" s="884">
        <f>+'[1]Tájékoztató 21'!F11</f>
        <v>36308440</v>
      </c>
      <c r="D12" s="881">
        <f>+'[1]Önkormányzat összevont 1'!F11</f>
        <v>36308440</v>
      </c>
      <c r="E12" s="885">
        <f t="shared" si="1"/>
        <v>36961991.920000002</v>
      </c>
      <c r="F12" s="885">
        <f t="shared" si="2"/>
        <v>37701231.758400001</v>
      </c>
      <c r="G12" s="885">
        <f t="shared" si="2"/>
        <v>38455256.393568002</v>
      </c>
      <c r="H12" s="885">
        <f t="shared" si="2"/>
        <v>39224361.521439366</v>
      </c>
      <c r="I12" s="885">
        <f t="shared" si="2"/>
        <v>40008848.751868151</v>
      </c>
      <c r="J12" s="885">
        <f t="shared" si="2"/>
        <v>40809025.726905517</v>
      </c>
      <c r="K12" s="885">
        <f t="shared" si="2"/>
        <v>41625206.241443627</v>
      </c>
      <c r="L12" s="885">
        <f t="shared" si="2"/>
        <v>42457710.366272502</v>
      </c>
      <c r="M12" s="885">
        <f t="shared" si="2"/>
        <v>43306864.573597953</v>
      </c>
      <c r="N12" s="885">
        <f t="shared" si="2"/>
        <v>44173001.865069911</v>
      </c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</row>
    <row r="13" spans="1:26" ht="12" customHeight="1" x14ac:dyDescent="0.35">
      <c r="A13" s="882" t="s">
        <v>14</v>
      </c>
      <c r="B13" s="883" t="s">
        <v>15</v>
      </c>
      <c r="C13" s="884">
        <f>+'[1]Tájékoztató 21'!F12</f>
        <v>0</v>
      </c>
      <c r="D13" s="881">
        <f>+'[1]Önkormányzat összevont 1'!F12</f>
        <v>0</v>
      </c>
      <c r="E13" s="885">
        <f t="shared" si="1"/>
        <v>0</v>
      </c>
      <c r="F13" s="885">
        <f t="shared" ref="F13:N14" si="3">+E13*1.2</f>
        <v>0</v>
      </c>
      <c r="G13" s="885">
        <f t="shared" si="3"/>
        <v>0</v>
      </c>
      <c r="H13" s="885">
        <f t="shared" si="3"/>
        <v>0</v>
      </c>
      <c r="I13" s="885">
        <f t="shared" si="3"/>
        <v>0</v>
      </c>
      <c r="J13" s="885">
        <f t="shared" si="3"/>
        <v>0</v>
      </c>
      <c r="K13" s="885">
        <f t="shared" si="3"/>
        <v>0</v>
      </c>
      <c r="L13" s="885">
        <f t="shared" si="3"/>
        <v>0</v>
      </c>
      <c r="M13" s="885">
        <f t="shared" si="3"/>
        <v>0</v>
      </c>
      <c r="N13" s="885">
        <f t="shared" si="3"/>
        <v>0</v>
      </c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</row>
    <row r="14" spans="1:26" ht="12" customHeight="1" x14ac:dyDescent="0.35">
      <c r="A14" s="882" t="s">
        <v>16</v>
      </c>
      <c r="B14" s="886" t="s">
        <v>17</v>
      </c>
      <c r="C14" s="884">
        <f>+'[1]Tájékoztató 21'!F13</f>
        <v>0</v>
      </c>
      <c r="D14" s="881">
        <f>+'[1]Önkormányzat összevont 1'!F13</f>
        <v>0</v>
      </c>
      <c r="E14" s="885">
        <f t="shared" si="1"/>
        <v>0</v>
      </c>
      <c r="F14" s="885">
        <f t="shared" si="3"/>
        <v>0</v>
      </c>
      <c r="G14" s="885">
        <f t="shared" si="3"/>
        <v>0</v>
      </c>
      <c r="H14" s="885">
        <f t="shared" si="3"/>
        <v>0</v>
      </c>
      <c r="I14" s="885">
        <f t="shared" si="3"/>
        <v>0</v>
      </c>
      <c r="J14" s="885">
        <f t="shared" si="3"/>
        <v>0</v>
      </c>
      <c r="K14" s="885">
        <f t="shared" si="3"/>
        <v>0</v>
      </c>
      <c r="L14" s="885">
        <f t="shared" si="3"/>
        <v>0</v>
      </c>
      <c r="M14" s="885">
        <f t="shared" si="3"/>
        <v>0</v>
      </c>
      <c r="N14" s="885">
        <f t="shared" si="3"/>
        <v>0</v>
      </c>
      <c r="O14" s="638"/>
      <c r="P14" s="638"/>
      <c r="Q14" s="638"/>
      <c r="R14" s="638"/>
      <c r="S14" s="638"/>
      <c r="T14" s="638"/>
      <c r="U14" s="638"/>
      <c r="V14" s="638"/>
      <c r="W14" s="638"/>
      <c r="X14" s="638"/>
      <c r="Y14" s="638"/>
      <c r="Z14" s="638"/>
    </row>
    <row r="15" spans="1:26" ht="12" customHeight="1" x14ac:dyDescent="0.35">
      <c r="A15" s="880" t="s">
        <v>18</v>
      </c>
      <c r="B15" s="880" t="s">
        <v>19</v>
      </c>
      <c r="C15" s="887">
        <f>+'[1]Tájékoztató 21'!F14</f>
        <v>220230893</v>
      </c>
      <c r="D15" s="881">
        <f t="shared" ref="D15:N15" si="4">+D20</f>
        <v>220230893</v>
      </c>
      <c r="E15" s="881">
        <f t="shared" si="4"/>
        <v>224195049.074</v>
      </c>
      <c r="F15" s="881">
        <f t="shared" si="4"/>
        <v>228678950.05548</v>
      </c>
      <c r="G15" s="881">
        <f t="shared" si="4"/>
        <v>233252529.0565896</v>
      </c>
      <c r="H15" s="881">
        <f t="shared" si="4"/>
        <v>237917579.63772139</v>
      </c>
      <c r="I15" s="881">
        <f t="shared" si="4"/>
        <v>242675931.23047581</v>
      </c>
      <c r="J15" s="881">
        <f t="shared" si="4"/>
        <v>247529449.85508534</v>
      </c>
      <c r="K15" s="881">
        <f t="shared" si="4"/>
        <v>252480038.85218707</v>
      </c>
      <c r="L15" s="881">
        <f t="shared" si="4"/>
        <v>257529639.62923083</v>
      </c>
      <c r="M15" s="881">
        <f t="shared" si="4"/>
        <v>262680232.42181545</v>
      </c>
      <c r="N15" s="881">
        <f t="shared" si="4"/>
        <v>267933837.07025176</v>
      </c>
      <c r="O15" s="638"/>
      <c r="P15" s="638"/>
      <c r="Q15" s="638"/>
      <c r="R15" s="638"/>
      <c r="S15" s="638"/>
      <c r="T15" s="638"/>
      <c r="U15" s="638"/>
      <c r="V15" s="638"/>
      <c r="W15" s="638"/>
      <c r="X15" s="638"/>
      <c r="Y15" s="638"/>
      <c r="Z15" s="638"/>
    </row>
    <row r="16" spans="1:26" ht="12" customHeight="1" x14ac:dyDescent="0.35">
      <c r="A16" s="882" t="s">
        <v>20</v>
      </c>
      <c r="B16" s="883" t="s">
        <v>21</v>
      </c>
      <c r="C16" s="884">
        <f>+'[1]Tájékoztató 21'!F15</f>
        <v>0</v>
      </c>
      <c r="D16" s="881">
        <f>+'[1]Önkormányzat összevont 1'!F15</f>
        <v>0</v>
      </c>
      <c r="E16" s="885">
        <f t="shared" ref="E16:E21" si="5">+D16*1.018</f>
        <v>0</v>
      </c>
      <c r="F16" s="885">
        <f t="shared" ref="F16:N16" si="6">+E16*1.02</f>
        <v>0</v>
      </c>
      <c r="G16" s="885">
        <f t="shared" si="6"/>
        <v>0</v>
      </c>
      <c r="H16" s="885">
        <f t="shared" si="6"/>
        <v>0</v>
      </c>
      <c r="I16" s="885">
        <f t="shared" si="6"/>
        <v>0</v>
      </c>
      <c r="J16" s="885">
        <f t="shared" si="6"/>
        <v>0</v>
      </c>
      <c r="K16" s="885">
        <f t="shared" si="6"/>
        <v>0</v>
      </c>
      <c r="L16" s="885">
        <f t="shared" si="6"/>
        <v>0</v>
      </c>
      <c r="M16" s="885">
        <f t="shared" si="6"/>
        <v>0</v>
      </c>
      <c r="N16" s="885">
        <f t="shared" si="6"/>
        <v>0</v>
      </c>
      <c r="O16" s="638"/>
      <c r="P16" s="638"/>
      <c r="Q16" s="638"/>
      <c r="R16" s="638"/>
      <c r="S16" s="638"/>
      <c r="T16" s="638"/>
      <c r="U16" s="638"/>
      <c r="V16" s="638"/>
      <c r="W16" s="638"/>
      <c r="X16" s="638"/>
      <c r="Y16" s="638"/>
      <c r="Z16" s="638"/>
    </row>
    <row r="17" spans="1:26" ht="12" customHeight="1" x14ac:dyDescent="0.35">
      <c r="A17" s="882" t="s">
        <v>22</v>
      </c>
      <c r="B17" s="883" t="s">
        <v>23</v>
      </c>
      <c r="C17" s="884">
        <f>+'[1]Tájékoztató 21'!F16</f>
        <v>0</v>
      </c>
      <c r="D17" s="881">
        <f>+'[1]Önkormányzat összevont 1'!F16</f>
        <v>0</v>
      </c>
      <c r="E17" s="885">
        <f t="shared" si="5"/>
        <v>0</v>
      </c>
      <c r="F17" s="885">
        <f t="shared" ref="F17:N19" si="7">+E17*1.2</f>
        <v>0</v>
      </c>
      <c r="G17" s="885">
        <f t="shared" si="7"/>
        <v>0</v>
      </c>
      <c r="H17" s="885">
        <f t="shared" si="7"/>
        <v>0</v>
      </c>
      <c r="I17" s="885">
        <f t="shared" si="7"/>
        <v>0</v>
      </c>
      <c r="J17" s="885">
        <f t="shared" si="7"/>
        <v>0</v>
      </c>
      <c r="K17" s="885">
        <f t="shared" si="7"/>
        <v>0</v>
      </c>
      <c r="L17" s="885">
        <f t="shared" si="7"/>
        <v>0</v>
      </c>
      <c r="M17" s="885">
        <f t="shared" si="7"/>
        <v>0</v>
      </c>
      <c r="N17" s="885">
        <f t="shared" si="7"/>
        <v>0</v>
      </c>
      <c r="O17" s="638"/>
      <c r="P17" s="638"/>
      <c r="Q17" s="638"/>
      <c r="R17" s="638"/>
      <c r="S17" s="638"/>
      <c r="T17" s="638"/>
      <c r="U17" s="638"/>
      <c r="V17" s="638"/>
      <c r="W17" s="638"/>
      <c r="X17" s="638"/>
      <c r="Y17" s="638"/>
      <c r="Z17" s="638"/>
    </row>
    <row r="18" spans="1:26" ht="12" customHeight="1" x14ac:dyDescent="0.35">
      <c r="A18" s="882" t="s">
        <v>24</v>
      </c>
      <c r="B18" s="883" t="s">
        <v>25</v>
      </c>
      <c r="C18" s="884">
        <f>+'[1]Tájékoztató 21'!F17</f>
        <v>0</v>
      </c>
      <c r="D18" s="881">
        <f>+'[1]Önkormányzat összevont 1'!F17</f>
        <v>0</v>
      </c>
      <c r="E18" s="885">
        <f t="shared" si="5"/>
        <v>0</v>
      </c>
      <c r="F18" s="885">
        <f t="shared" si="7"/>
        <v>0</v>
      </c>
      <c r="G18" s="885">
        <f t="shared" si="7"/>
        <v>0</v>
      </c>
      <c r="H18" s="885">
        <f t="shared" si="7"/>
        <v>0</v>
      </c>
      <c r="I18" s="885">
        <f t="shared" si="7"/>
        <v>0</v>
      </c>
      <c r="J18" s="885">
        <f t="shared" si="7"/>
        <v>0</v>
      </c>
      <c r="K18" s="885">
        <f t="shared" si="7"/>
        <v>0</v>
      </c>
      <c r="L18" s="885">
        <f t="shared" si="7"/>
        <v>0</v>
      </c>
      <c r="M18" s="885">
        <f t="shared" si="7"/>
        <v>0</v>
      </c>
      <c r="N18" s="885">
        <f t="shared" si="7"/>
        <v>0</v>
      </c>
      <c r="O18" s="638"/>
      <c r="P18" s="638"/>
      <c r="Q18" s="638"/>
      <c r="R18" s="638"/>
      <c r="S18" s="638"/>
      <c r="T18" s="638"/>
      <c r="U18" s="638"/>
      <c r="V18" s="638"/>
      <c r="W18" s="638"/>
      <c r="X18" s="638"/>
      <c r="Y18" s="638"/>
      <c r="Z18" s="638"/>
    </row>
    <row r="19" spans="1:26" ht="12" customHeight="1" x14ac:dyDescent="0.35">
      <c r="A19" s="882" t="s">
        <v>26</v>
      </c>
      <c r="B19" s="883" t="s">
        <v>27</v>
      </c>
      <c r="C19" s="884">
        <f>+'[1]Tájékoztató 21'!F18</f>
        <v>0</v>
      </c>
      <c r="D19" s="881">
        <f>+'[1]Önkormányzat összevont 1'!F18</f>
        <v>0</v>
      </c>
      <c r="E19" s="885">
        <f t="shared" si="5"/>
        <v>0</v>
      </c>
      <c r="F19" s="885">
        <f t="shared" si="7"/>
        <v>0</v>
      </c>
      <c r="G19" s="885">
        <f t="shared" si="7"/>
        <v>0</v>
      </c>
      <c r="H19" s="885">
        <f t="shared" si="7"/>
        <v>0</v>
      </c>
      <c r="I19" s="885">
        <f t="shared" si="7"/>
        <v>0</v>
      </c>
      <c r="J19" s="885">
        <f t="shared" si="7"/>
        <v>0</v>
      </c>
      <c r="K19" s="885">
        <f t="shared" si="7"/>
        <v>0</v>
      </c>
      <c r="L19" s="885">
        <f t="shared" si="7"/>
        <v>0</v>
      </c>
      <c r="M19" s="885">
        <f t="shared" si="7"/>
        <v>0</v>
      </c>
      <c r="N19" s="885">
        <f t="shared" si="7"/>
        <v>0</v>
      </c>
      <c r="O19" s="638"/>
      <c r="P19" s="638"/>
      <c r="Q19" s="638"/>
      <c r="R19" s="638"/>
      <c r="S19" s="638"/>
      <c r="T19" s="638"/>
      <c r="U19" s="638"/>
      <c r="V19" s="638"/>
      <c r="W19" s="638"/>
      <c r="X19" s="638"/>
      <c r="Y19" s="638"/>
      <c r="Z19" s="638"/>
    </row>
    <row r="20" spans="1:26" ht="12" customHeight="1" x14ac:dyDescent="0.35">
      <c r="A20" s="882" t="s">
        <v>28</v>
      </c>
      <c r="B20" s="883" t="s">
        <v>29</v>
      </c>
      <c r="C20" s="884">
        <f>+'[1]Tájékoztató 21'!F19</f>
        <v>220230893</v>
      </c>
      <c r="D20" s="881">
        <f>+'[1]Önkormányzat összevont 1'!F19</f>
        <v>220230893</v>
      </c>
      <c r="E20" s="885">
        <f t="shared" si="5"/>
        <v>224195049.074</v>
      </c>
      <c r="F20" s="885">
        <f t="shared" ref="F20:N20" si="8">+E20*1.02</f>
        <v>228678950.05548</v>
      </c>
      <c r="G20" s="885">
        <f t="shared" si="8"/>
        <v>233252529.0565896</v>
      </c>
      <c r="H20" s="885">
        <f t="shared" si="8"/>
        <v>237917579.63772139</v>
      </c>
      <c r="I20" s="885">
        <f t="shared" si="8"/>
        <v>242675931.23047581</v>
      </c>
      <c r="J20" s="885">
        <f t="shared" si="8"/>
        <v>247529449.85508534</v>
      </c>
      <c r="K20" s="885">
        <f t="shared" si="8"/>
        <v>252480038.85218707</v>
      </c>
      <c r="L20" s="885">
        <f t="shared" si="8"/>
        <v>257529639.62923083</v>
      </c>
      <c r="M20" s="885">
        <f t="shared" si="8"/>
        <v>262680232.42181545</v>
      </c>
      <c r="N20" s="885">
        <f t="shared" si="8"/>
        <v>267933837.07025176</v>
      </c>
      <c r="O20" s="638"/>
      <c r="P20" s="638"/>
      <c r="Q20" s="638"/>
      <c r="R20" s="638"/>
      <c r="S20" s="638"/>
      <c r="T20" s="638"/>
      <c r="U20" s="638"/>
      <c r="V20" s="638"/>
      <c r="W20" s="638"/>
      <c r="X20" s="638"/>
      <c r="Y20" s="638"/>
      <c r="Z20" s="638"/>
    </row>
    <row r="21" spans="1:26" ht="12" customHeight="1" x14ac:dyDescent="0.35">
      <c r="A21" s="882" t="s">
        <v>30</v>
      </c>
      <c r="B21" s="886" t="s">
        <v>31</v>
      </c>
      <c r="C21" s="884">
        <f>+'[1]Tájékoztató 21'!F20</f>
        <v>0</v>
      </c>
      <c r="D21" s="881">
        <f>+'[1]Önkormányzat összevont 1'!F20</f>
        <v>0</v>
      </c>
      <c r="E21" s="885">
        <f t="shared" si="5"/>
        <v>0</v>
      </c>
      <c r="F21" s="885">
        <f t="shared" ref="F21:N21" si="9">+E21*1.2</f>
        <v>0</v>
      </c>
      <c r="G21" s="885">
        <f t="shared" si="9"/>
        <v>0</v>
      </c>
      <c r="H21" s="885">
        <f t="shared" si="9"/>
        <v>0</v>
      </c>
      <c r="I21" s="885">
        <f t="shared" si="9"/>
        <v>0</v>
      </c>
      <c r="J21" s="885">
        <f t="shared" si="9"/>
        <v>0</v>
      </c>
      <c r="K21" s="885">
        <f t="shared" si="9"/>
        <v>0</v>
      </c>
      <c r="L21" s="885">
        <f t="shared" si="9"/>
        <v>0</v>
      </c>
      <c r="M21" s="885">
        <f t="shared" si="9"/>
        <v>0</v>
      </c>
      <c r="N21" s="885">
        <f t="shared" si="9"/>
        <v>0</v>
      </c>
      <c r="O21" s="638"/>
      <c r="P21" s="638"/>
      <c r="Q21" s="638"/>
      <c r="R21" s="638"/>
      <c r="S21" s="638"/>
      <c r="T21" s="638"/>
      <c r="U21" s="638"/>
      <c r="V21" s="638"/>
      <c r="W21" s="638"/>
      <c r="X21" s="638"/>
      <c r="Y21" s="638"/>
      <c r="Z21" s="638"/>
    </row>
    <row r="22" spans="1:26" ht="12" customHeight="1" x14ac:dyDescent="0.35">
      <c r="A22" s="880" t="s">
        <v>32</v>
      </c>
      <c r="B22" s="880" t="s">
        <v>33</v>
      </c>
      <c r="C22" s="887">
        <f>+'[1]Tájékoztató 21'!F21</f>
        <v>434314605</v>
      </c>
      <c r="D22" s="881">
        <f>+'[1]Önkormányzat összevont 1'!F21</f>
        <v>434314605</v>
      </c>
      <c r="E22" s="881">
        <f t="shared" ref="E22:N22" si="10">+E23</f>
        <v>0</v>
      </c>
      <c r="F22" s="881">
        <f t="shared" si="10"/>
        <v>0</v>
      </c>
      <c r="G22" s="881">
        <f t="shared" si="10"/>
        <v>0</v>
      </c>
      <c r="H22" s="881">
        <f t="shared" si="10"/>
        <v>0</v>
      </c>
      <c r="I22" s="881">
        <f t="shared" si="10"/>
        <v>0</v>
      </c>
      <c r="J22" s="881">
        <f t="shared" si="10"/>
        <v>0</v>
      </c>
      <c r="K22" s="881">
        <f t="shared" si="10"/>
        <v>0</v>
      </c>
      <c r="L22" s="881">
        <f t="shared" si="10"/>
        <v>0</v>
      </c>
      <c r="M22" s="881">
        <f t="shared" si="10"/>
        <v>0</v>
      </c>
      <c r="N22" s="881">
        <f t="shared" si="10"/>
        <v>0</v>
      </c>
      <c r="O22" s="638"/>
      <c r="P22" s="638"/>
      <c r="Q22" s="638"/>
      <c r="R22" s="638"/>
      <c r="S22" s="638"/>
      <c r="T22" s="638"/>
      <c r="U22" s="638"/>
      <c r="V22" s="638"/>
      <c r="W22" s="638"/>
      <c r="X22" s="638"/>
      <c r="Y22" s="638"/>
      <c r="Z22" s="638"/>
    </row>
    <row r="23" spans="1:26" ht="12" customHeight="1" x14ac:dyDescent="0.35">
      <c r="A23" s="882" t="s">
        <v>34</v>
      </c>
      <c r="B23" s="883" t="s">
        <v>35</v>
      </c>
      <c r="C23" s="884">
        <f>+'[1]Tájékoztató 21'!F22</f>
        <v>434314605</v>
      </c>
      <c r="D23" s="881">
        <f>+'[1]Önkormányzat összevont 1'!F22</f>
        <v>434314605</v>
      </c>
      <c r="E23" s="885">
        <v>0</v>
      </c>
      <c r="F23" s="885">
        <v>0</v>
      </c>
      <c r="G23" s="885">
        <f>+F23*1.02</f>
        <v>0</v>
      </c>
      <c r="H23" s="885">
        <f t="shared" ref="H23:N23" si="11">+G23*1.02</f>
        <v>0</v>
      </c>
      <c r="I23" s="885">
        <f t="shared" si="11"/>
        <v>0</v>
      </c>
      <c r="J23" s="885">
        <f t="shared" si="11"/>
        <v>0</v>
      </c>
      <c r="K23" s="885">
        <f t="shared" si="11"/>
        <v>0</v>
      </c>
      <c r="L23" s="885">
        <f t="shared" si="11"/>
        <v>0</v>
      </c>
      <c r="M23" s="885">
        <f t="shared" si="11"/>
        <v>0</v>
      </c>
      <c r="N23" s="885">
        <f t="shared" si="11"/>
        <v>0</v>
      </c>
      <c r="O23" s="638"/>
      <c r="P23" s="638"/>
      <c r="Q23" s="638"/>
      <c r="R23" s="638"/>
      <c r="S23" s="638"/>
      <c r="T23" s="638"/>
      <c r="U23" s="638"/>
      <c r="V23" s="638"/>
      <c r="W23" s="638"/>
      <c r="X23" s="638"/>
      <c r="Y23" s="638"/>
      <c r="Z23" s="638"/>
    </row>
    <row r="24" spans="1:26" ht="12" hidden="1" customHeight="1" x14ac:dyDescent="0.35">
      <c r="A24" s="882" t="s">
        <v>36</v>
      </c>
      <c r="B24" s="883" t="s">
        <v>37</v>
      </c>
      <c r="C24" s="884">
        <f>+'[1]Tájékoztató 21'!F23</f>
        <v>0</v>
      </c>
      <c r="D24" s="881">
        <f>+'[1]Önkormányzat összevont 1'!F23</f>
        <v>0</v>
      </c>
      <c r="E24" s="885">
        <f t="shared" ref="E24:E28" si="12">+D24*1.018</f>
        <v>0</v>
      </c>
      <c r="F24" s="885">
        <f t="shared" ref="F24:N28" si="13">+E24*1.2</f>
        <v>0</v>
      </c>
      <c r="G24" s="885">
        <f t="shared" si="13"/>
        <v>0</v>
      </c>
      <c r="H24" s="885">
        <f t="shared" si="13"/>
        <v>0</v>
      </c>
      <c r="I24" s="885">
        <f t="shared" si="13"/>
        <v>0</v>
      </c>
      <c r="J24" s="885">
        <f t="shared" si="13"/>
        <v>0</v>
      </c>
      <c r="K24" s="885">
        <f t="shared" si="13"/>
        <v>0</v>
      </c>
      <c r="L24" s="885">
        <f t="shared" si="13"/>
        <v>0</v>
      </c>
      <c r="M24" s="885">
        <f t="shared" si="13"/>
        <v>0</v>
      </c>
      <c r="N24" s="885">
        <f t="shared" si="13"/>
        <v>0</v>
      </c>
      <c r="O24" s="638"/>
      <c r="P24" s="638"/>
      <c r="Q24" s="638"/>
      <c r="R24" s="638"/>
      <c r="S24" s="638"/>
      <c r="T24" s="638"/>
      <c r="U24" s="638"/>
      <c r="V24" s="638"/>
      <c r="W24" s="638"/>
      <c r="X24" s="638"/>
      <c r="Y24" s="638"/>
      <c r="Z24" s="638"/>
    </row>
    <row r="25" spans="1:26" ht="12" hidden="1" customHeight="1" x14ac:dyDescent="0.35">
      <c r="A25" s="882" t="s">
        <v>38</v>
      </c>
      <c r="B25" s="883" t="s">
        <v>39</v>
      </c>
      <c r="C25" s="884">
        <f>+'[1]Tájékoztató 21'!F24</f>
        <v>0</v>
      </c>
      <c r="D25" s="881">
        <f>+'[1]Önkormányzat összevont 1'!F24</f>
        <v>0</v>
      </c>
      <c r="E25" s="885">
        <f t="shared" si="12"/>
        <v>0</v>
      </c>
      <c r="F25" s="885">
        <f t="shared" si="13"/>
        <v>0</v>
      </c>
      <c r="G25" s="885">
        <f t="shared" si="13"/>
        <v>0</v>
      </c>
      <c r="H25" s="885">
        <f t="shared" si="13"/>
        <v>0</v>
      </c>
      <c r="I25" s="885">
        <f t="shared" si="13"/>
        <v>0</v>
      </c>
      <c r="J25" s="885">
        <f t="shared" si="13"/>
        <v>0</v>
      </c>
      <c r="K25" s="885">
        <f t="shared" si="13"/>
        <v>0</v>
      </c>
      <c r="L25" s="885">
        <f t="shared" si="13"/>
        <v>0</v>
      </c>
      <c r="M25" s="885">
        <f t="shared" si="13"/>
        <v>0</v>
      </c>
      <c r="N25" s="885">
        <f t="shared" si="13"/>
        <v>0</v>
      </c>
      <c r="O25" s="638"/>
      <c r="P25" s="638"/>
      <c r="Q25" s="638"/>
      <c r="R25" s="638"/>
      <c r="S25" s="638"/>
      <c r="T25" s="638"/>
      <c r="U25" s="638"/>
      <c r="V25" s="638"/>
      <c r="W25" s="638"/>
      <c r="X25" s="638"/>
      <c r="Y25" s="638"/>
      <c r="Z25" s="638"/>
    </row>
    <row r="26" spans="1:26" ht="12" hidden="1" customHeight="1" x14ac:dyDescent="0.35">
      <c r="A26" s="882" t="s">
        <v>40</v>
      </c>
      <c r="B26" s="883" t="s">
        <v>41</v>
      </c>
      <c r="C26" s="884">
        <f>+'[1]Tájékoztató 21'!F25</f>
        <v>0</v>
      </c>
      <c r="D26" s="881">
        <f>+'[1]Önkormányzat összevont 1'!F25</f>
        <v>0</v>
      </c>
      <c r="E26" s="885">
        <f t="shared" si="12"/>
        <v>0</v>
      </c>
      <c r="F26" s="885">
        <f t="shared" si="13"/>
        <v>0</v>
      </c>
      <c r="G26" s="885">
        <f t="shared" si="13"/>
        <v>0</v>
      </c>
      <c r="H26" s="885">
        <f t="shared" si="13"/>
        <v>0</v>
      </c>
      <c r="I26" s="885">
        <f t="shared" si="13"/>
        <v>0</v>
      </c>
      <c r="J26" s="885">
        <f t="shared" si="13"/>
        <v>0</v>
      </c>
      <c r="K26" s="885">
        <f t="shared" si="13"/>
        <v>0</v>
      </c>
      <c r="L26" s="885">
        <f t="shared" si="13"/>
        <v>0</v>
      </c>
      <c r="M26" s="885">
        <f t="shared" si="13"/>
        <v>0</v>
      </c>
      <c r="N26" s="885">
        <f t="shared" si="13"/>
        <v>0</v>
      </c>
      <c r="O26" s="638"/>
      <c r="P26" s="638"/>
      <c r="Q26" s="638"/>
      <c r="R26" s="638"/>
      <c r="S26" s="638"/>
      <c r="T26" s="638"/>
      <c r="U26" s="638"/>
      <c r="V26" s="638"/>
      <c r="W26" s="638"/>
      <c r="X26" s="638"/>
      <c r="Y26" s="638"/>
      <c r="Z26" s="638"/>
    </row>
    <row r="27" spans="1:26" ht="12" hidden="1" customHeight="1" x14ac:dyDescent="0.35">
      <c r="A27" s="882" t="s">
        <v>42</v>
      </c>
      <c r="B27" s="883" t="s">
        <v>43</v>
      </c>
      <c r="C27" s="884">
        <f>+'[1]Tájékoztató 21'!F26</f>
        <v>0</v>
      </c>
      <c r="D27" s="881">
        <f>+'[1]Önkormányzat összevont 1'!F26</f>
        <v>0</v>
      </c>
      <c r="E27" s="885">
        <f t="shared" si="12"/>
        <v>0</v>
      </c>
      <c r="F27" s="885">
        <f t="shared" si="13"/>
        <v>0</v>
      </c>
      <c r="G27" s="885">
        <f t="shared" si="13"/>
        <v>0</v>
      </c>
      <c r="H27" s="885">
        <f t="shared" si="13"/>
        <v>0</v>
      </c>
      <c r="I27" s="885">
        <f t="shared" si="13"/>
        <v>0</v>
      </c>
      <c r="J27" s="885">
        <f t="shared" si="13"/>
        <v>0</v>
      </c>
      <c r="K27" s="885">
        <f t="shared" si="13"/>
        <v>0</v>
      </c>
      <c r="L27" s="885">
        <f t="shared" si="13"/>
        <v>0</v>
      </c>
      <c r="M27" s="885">
        <f t="shared" si="13"/>
        <v>0</v>
      </c>
      <c r="N27" s="885">
        <f t="shared" si="13"/>
        <v>0</v>
      </c>
      <c r="O27" s="638"/>
      <c r="P27" s="638"/>
      <c r="Q27" s="638"/>
      <c r="R27" s="638"/>
      <c r="S27" s="638"/>
      <c r="T27" s="638"/>
      <c r="U27" s="638"/>
      <c r="V27" s="638"/>
      <c r="W27" s="638"/>
      <c r="X27" s="638"/>
      <c r="Y27" s="638"/>
      <c r="Z27" s="638"/>
    </row>
    <row r="28" spans="1:26" ht="12" hidden="1" customHeight="1" x14ac:dyDescent="0.35">
      <c r="A28" s="882" t="s">
        <v>44</v>
      </c>
      <c r="B28" s="886" t="s">
        <v>45</v>
      </c>
      <c r="C28" s="884">
        <f>+'[1]Tájékoztató 21'!F27</f>
        <v>2000000</v>
      </c>
      <c r="D28" s="881">
        <f>+'[1]Önkormányzat összevont 1'!F27</f>
        <v>2000000</v>
      </c>
      <c r="E28" s="885">
        <f t="shared" si="12"/>
        <v>2036000</v>
      </c>
      <c r="F28" s="885">
        <f t="shared" si="13"/>
        <v>2443200</v>
      </c>
      <c r="G28" s="885">
        <f t="shared" si="13"/>
        <v>2931840</v>
      </c>
      <c r="H28" s="885">
        <f t="shared" si="13"/>
        <v>3518208</v>
      </c>
      <c r="I28" s="885">
        <f t="shared" si="13"/>
        <v>4221849.5999999996</v>
      </c>
      <c r="J28" s="885">
        <f t="shared" si="13"/>
        <v>5066219.5199999996</v>
      </c>
      <c r="K28" s="885">
        <f t="shared" si="13"/>
        <v>6079463.4239999996</v>
      </c>
      <c r="L28" s="885">
        <f t="shared" si="13"/>
        <v>7295356.1087999996</v>
      </c>
      <c r="M28" s="885">
        <f t="shared" si="13"/>
        <v>8754427.3305599988</v>
      </c>
      <c r="N28" s="885">
        <f t="shared" si="13"/>
        <v>10505312.796671998</v>
      </c>
      <c r="O28" s="638"/>
      <c r="P28" s="638"/>
      <c r="Q28" s="638"/>
      <c r="R28" s="638"/>
      <c r="S28" s="638"/>
      <c r="T28" s="638"/>
      <c r="U28" s="638"/>
      <c r="V28" s="638"/>
      <c r="W28" s="638"/>
      <c r="X28" s="638"/>
      <c r="Y28" s="638"/>
      <c r="Z28" s="638"/>
    </row>
    <row r="29" spans="1:26" ht="12" customHeight="1" x14ac:dyDescent="0.35">
      <c r="A29" s="880" t="s">
        <v>46</v>
      </c>
      <c r="B29" s="880" t="s">
        <v>47</v>
      </c>
      <c r="C29" s="887">
        <f>+'[1]Tájékoztató 21'!F28</f>
        <v>500000000</v>
      </c>
      <c r="D29" s="881">
        <f>+'[1]Önkormányzat összevont 1'!F28</f>
        <v>500000000</v>
      </c>
      <c r="E29" s="881">
        <f>+E30+E33+E34+E35</f>
        <v>509000000</v>
      </c>
      <c r="F29" s="881">
        <f t="shared" ref="F29:N29" si="14">+F30+F33+F34+F35</f>
        <v>519180000</v>
      </c>
      <c r="G29" s="881">
        <f t="shared" si="14"/>
        <v>529563600</v>
      </c>
      <c r="H29" s="881">
        <f t="shared" si="14"/>
        <v>540154872</v>
      </c>
      <c r="I29" s="881">
        <f t="shared" si="14"/>
        <v>550957969.43999994</v>
      </c>
      <c r="J29" s="881">
        <f t="shared" si="14"/>
        <v>561977128.82879996</v>
      </c>
      <c r="K29" s="881">
        <f t="shared" si="14"/>
        <v>573216671.40537596</v>
      </c>
      <c r="L29" s="881">
        <f t="shared" si="14"/>
        <v>584681004.83348346</v>
      </c>
      <c r="M29" s="881">
        <f t="shared" si="14"/>
        <v>596374624.93015313</v>
      </c>
      <c r="N29" s="881">
        <f t="shared" si="14"/>
        <v>608302117.42875624</v>
      </c>
      <c r="O29" s="638"/>
      <c r="P29" s="638"/>
      <c r="Q29" s="638"/>
      <c r="R29" s="638"/>
      <c r="S29" s="638"/>
      <c r="T29" s="638"/>
      <c r="U29" s="638"/>
      <c r="V29" s="638"/>
      <c r="W29" s="638"/>
      <c r="X29" s="638"/>
      <c r="Y29" s="638"/>
      <c r="Z29" s="638"/>
    </row>
    <row r="30" spans="1:26" ht="12" customHeight="1" x14ac:dyDescent="0.35">
      <c r="A30" s="882" t="s">
        <v>48</v>
      </c>
      <c r="B30" s="883" t="s">
        <v>49</v>
      </c>
      <c r="C30" s="884">
        <f>+'[1]Tájékoztató 21'!F29</f>
        <v>495000000</v>
      </c>
      <c r="D30" s="881">
        <f>+'[1]Önkormányzat összevont 1'!F29</f>
        <v>495000000</v>
      </c>
      <c r="E30" s="885">
        <f t="shared" ref="E30:E35" si="15">+D30*1.018</f>
        <v>503910000</v>
      </c>
      <c r="F30" s="885">
        <f t="shared" ref="F30:N35" si="16">+E30*1.02</f>
        <v>513988200</v>
      </c>
      <c r="G30" s="885">
        <f t="shared" si="16"/>
        <v>524267964</v>
      </c>
      <c r="H30" s="885">
        <f t="shared" si="16"/>
        <v>534753323.28000003</v>
      </c>
      <c r="I30" s="885">
        <f t="shared" si="16"/>
        <v>545448389.74559999</v>
      </c>
      <c r="J30" s="885">
        <f t="shared" si="16"/>
        <v>556357357.54051197</v>
      </c>
      <c r="K30" s="885">
        <f t="shared" si="16"/>
        <v>567484504.69132221</v>
      </c>
      <c r="L30" s="885">
        <f t="shared" si="16"/>
        <v>578834194.78514862</v>
      </c>
      <c r="M30" s="885">
        <f t="shared" si="16"/>
        <v>590410878.68085158</v>
      </c>
      <c r="N30" s="885">
        <f t="shared" si="16"/>
        <v>602219096.25446868</v>
      </c>
      <c r="O30" s="638"/>
      <c r="P30" s="638"/>
      <c r="Q30" s="638"/>
      <c r="R30" s="638"/>
      <c r="S30" s="638"/>
      <c r="T30" s="638"/>
      <c r="U30" s="638"/>
      <c r="V30" s="638"/>
      <c r="W30" s="638"/>
      <c r="X30" s="638"/>
      <c r="Y30" s="638"/>
      <c r="Z30" s="638"/>
    </row>
    <row r="31" spans="1:26" ht="12" customHeight="1" x14ac:dyDescent="0.35">
      <c r="A31" s="882" t="s">
        <v>50</v>
      </c>
      <c r="B31" s="883" t="s">
        <v>51</v>
      </c>
      <c r="C31" s="884">
        <f>+'[1]Tájékoztató 21'!F30</f>
        <v>131000000</v>
      </c>
      <c r="D31" s="881">
        <f>+'[1]Önkormányzat összevont 1'!F30</f>
        <v>131000000</v>
      </c>
      <c r="E31" s="885">
        <f t="shared" si="15"/>
        <v>133358000</v>
      </c>
      <c r="F31" s="885">
        <f t="shared" si="16"/>
        <v>136025160</v>
      </c>
      <c r="G31" s="885">
        <f t="shared" si="16"/>
        <v>138745663.19999999</v>
      </c>
      <c r="H31" s="885">
        <f t="shared" si="16"/>
        <v>141520576.46399999</v>
      </c>
      <c r="I31" s="885">
        <f t="shared" si="16"/>
        <v>144350987.99327999</v>
      </c>
      <c r="J31" s="885">
        <f t="shared" si="16"/>
        <v>147238007.75314561</v>
      </c>
      <c r="K31" s="885">
        <f t="shared" si="16"/>
        <v>150182767.90820852</v>
      </c>
      <c r="L31" s="885">
        <f t="shared" si="16"/>
        <v>153186423.26637268</v>
      </c>
      <c r="M31" s="885">
        <f t="shared" si="16"/>
        <v>156250151.73170012</v>
      </c>
      <c r="N31" s="885">
        <f t="shared" si="16"/>
        <v>159375154.76633412</v>
      </c>
      <c r="O31" s="638"/>
      <c r="P31" s="638"/>
      <c r="Q31" s="638"/>
      <c r="R31" s="638"/>
      <c r="S31" s="638"/>
      <c r="T31" s="638"/>
      <c r="U31" s="638"/>
      <c r="V31" s="638"/>
      <c r="W31" s="638"/>
      <c r="X31" s="638"/>
      <c r="Y31" s="638"/>
      <c r="Z31" s="638"/>
    </row>
    <row r="32" spans="1:26" ht="12" customHeight="1" x14ac:dyDescent="0.35">
      <c r="A32" s="882" t="s">
        <v>52</v>
      </c>
      <c r="B32" s="883" t="s">
        <v>53</v>
      </c>
      <c r="C32" s="884">
        <f>+'[1]Tájékoztató 21'!F31</f>
        <v>364000000</v>
      </c>
      <c r="D32" s="881">
        <f>+'[1]Önkormányzat összevont 1'!F31</f>
        <v>364000000</v>
      </c>
      <c r="E32" s="885">
        <f t="shared" si="15"/>
        <v>370552000</v>
      </c>
      <c r="F32" s="885">
        <f t="shared" si="16"/>
        <v>377963040</v>
      </c>
      <c r="G32" s="885">
        <f t="shared" si="16"/>
        <v>385522300.80000001</v>
      </c>
      <c r="H32" s="885">
        <f t="shared" si="16"/>
        <v>393232746.81600004</v>
      </c>
      <c r="I32" s="885">
        <f t="shared" si="16"/>
        <v>401097401.75232005</v>
      </c>
      <c r="J32" s="885">
        <f t="shared" si="16"/>
        <v>409119349.78736645</v>
      </c>
      <c r="K32" s="885">
        <f t="shared" si="16"/>
        <v>417301736.78311378</v>
      </c>
      <c r="L32" s="885">
        <f t="shared" si="16"/>
        <v>425647771.51877606</v>
      </c>
      <c r="M32" s="885">
        <f t="shared" si="16"/>
        <v>434160726.94915158</v>
      </c>
      <c r="N32" s="885">
        <f t="shared" si="16"/>
        <v>442843941.48813462</v>
      </c>
      <c r="O32" s="638"/>
      <c r="P32" s="638"/>
      <c r="Q32" s="638"/>
      <c r="R32" s="638"/>
      <c r="S32" s="638"/>
      <c r="T32" s="638"/>
      <c r="U32" s="638"/>
      <c r="V32" s="638"/>
      <c r="W32" s="638"/>
      <c r="X32" s="638"/>
      <c r="Y32" s="638"/>
      <c r="Z32" s="638"/>
    </row>
    <row r="33" spans="1:26" ht="12" customHeight="1" x14ac:dyDescent="0.35">
      <c r="A33" s="882" t="s">
        <v>54</v>
      </c>
      <c r="B33" s="883" t="s">
        <v>55</v>
      </c>
      <c r="C33" s="884">
        <f>+'[1]Tájékoztató 21'!F32</f>
        <v>0</v>
      </c>
      <c r="D33" s="881">
        <f>+'[1]Önkormányzat összevont 1'!F32</f>
        <v>0</v>
      </c>
      <c r="E33" s="885">
        <f t="shared" si="15"/>
        <v>0</v>
      </c>
      <c r="F33" s="885">
        <f t="shared" si="16"/>
        <v>0</v>
      </c>
      <c r="G33" s="885">
        <f t="shared" si="16"/>
        <v>0</v>
      </c>
      <c r="H33" s="885">
        <f t="shared" si="16"/>
        <v>0</v>
      </c>
      <c r="I33" s="885">
        <f t="shared" si="16"/>
        <v>0</v>
      </c>
      <c r="J33" s="885">
        <f t="shared" si="16"/>
        <v>0</v>
      </c>
      <c r="K33" s="885">
        <f t="shared" si="16"/>
        <v>0</v>
      </c>
      <c r="L33" s="885">
        <f t="shared" si="16"/>
        <v>0</v>
      </c>
      <c r="M33" s="885">
        <f t="shared" si="16"/>
        <v>0</v>
      </c>
      <c r="N33" s="885">
        <f t="shared" si="16"/>
        <v>0</v>
      </c>
      <c r="O33" s="638"/>
      <c r="P33" s="638"/>
      <c r="Q33" s="638"/>
      <c r="R33" s="638"/>
      <c r="S33" s="638"/>
      <c r="T33" s="638"/>
      <c r="U33" s="638"/>
      <c r="V33" s="638"/>
      <c r="W33" s="638"/>
      <c r="X33" s="638"/>
      <c r="Y33" s="638"/>
      <c r="Z33" s="638"/>
    </row>
    <row r="34" spans="1:26" ht="12" customHeight="1" x14ac:dyDescent="0.35">
      <c r="A34" s="882" t="s">
        <v>56</v>
      </c>
      <c r="B34" s="883" t="s">
        <v>57</v>
      </c>
      <c r="C34" s="884">
        <f>+'[1]Tájékoztató 21'!F33</f>
        <v>0</v>
      </c>
      <c r="D34" s="881">
        <f>+'[1]Önkormányzat összevont 1'!F33</f>
        <v>0</v>
      </c>
      <c r="E34" s="885">
        <f t="shared" si="15"/>
        <v>0</v>
      </c>
      <c r="F34" s="885">
        <f t="shared" si="16"/>
        <v>0</v>
      </c>
      <c r="G34" s="885">
        <f t="shared" si="16"/>
        <v>0</v>
      </c>
      <c r="H34" s="885">
        <f t="shared" si="16"/>
        <v>0</v>
      </c>
      <c r="I34" s="885">
        <f t="shared" si="16"/>
        <v>0</v>
      </c>
      <c r="J34" s="885">
        <f t="shared" si="16"/>
        <v>0</v>
      </c>
      <c r="K34" s="885">
        <f t="shared" si="16"/>
        <v>0</v>
      </c>
      <c r="L34" s="885">
        <f t="shared" si="16"/>
        <v>0</v>
      </c>
      <c r="M34" s="885">
        <f t="shared" si="16"/>
        <v>0</v>
      </c>
      <c r="N34" s="885">
        <f t="shared" si="16"/>
        <v>0</v>
      </c>
      <c r="O34" s="638"/>
      <c r="P34" s="638"/>
      <c r="Q34" s="638"/>
      <c r="R34" s="638"/>
      <c r="S34" s="638"/>
      <c r="T34" s="638"/>
      <c r="U34" s="638"/>
      <c r="V34" s="638"/>
      <c r="W34" s="638"/>
      <c r="X34" s="638"/>
      <c r="Y34" s="638"/>
      <c r="Z34" s="638"/>
    </row>
    <row r="35" spans="1:26" ht="12" customHeight="1" x14ac:dyDescent="0.35">
      <c r="A35" s="882" t="s">
        <v>58</v>
      </c>
      <c r="B35" s="886" t="s">
        <v>59</v>
      </c>
      <c r="C35" s="884">
        <f>+'[1]Tájékoztató 21'!F34</f>
        <v>5000000</v>
      </c>
      <c r="D35" s="881">
        <f>+'[1]Önkormányzat összevont 1'!F34</f>
        <v>5000000</v>
      </c>
      <c r="E35" s="885">
        <f t="shared" si="15"/>
        <v>5090000</v>
      </c>
      <c r="F35" s="885">
        <f t="shared" si="16"/>
        <v>5191800</v>
      </c>
      <c r="G35" s="885">
        <f t="shared" si="16"/>
        <v>5295636</v>
      </c>
      <c r="H35" s="885">
        <f t="shared" si="16"/>
        <v>5401548.7199999997</v>
      </c>
      <c r="I35" s="885">
        <f t="shared" si="16"/>
        <v>5509579.6943999995</v>
      </c>
      <c r="J35" s="885">
        <f t="shared" si="16"/>
        <v>5619771.2882879991</v>
      </c>
      <c r="K35" s="885">
        <f t="shared" si="16"/>
        <v>5732166.7140537594</v>
      </c>
      <c r="L35" s="885">
        <f t="shared" si="16"/>
        <v>5846810.0483348351</v>
      </c>
      <c r="M35" s="885">
        <f t="shared" si="16"/>
        <v>5963746.2493015323</v>
      </c>
      <c r="N35" s="885">
        <f t="shared" si="16"/>
        <v>6083021.1742875632</v>
      </c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</row>
    <row r="36" spans="1:26" ht="12" customHeight="1" x14ac:dyDescent="0.35">
      <c r="A36" s="880" t="s">
        <v>60</v>
      </c>
      <c r="B36" s="880" t="s">
        <v>61</v>
      </c>
      <c r="C36" s="887">
        <f>+'[1]Tájékoztató 21'!F35</f>
        <v>205802973</v>
      </c>
      <c r="D36" s="881">
        <f>+'[1]Önkormányzat összevont 1'!F35</f>
        <v>205802973</v>
      </c>
      <c r="E36" s="881">
        <f t="shared" ref="E36:N36" si="17">+E38+E39+E40+E41+E42+E44+E45+E46</f>
        <v>108142140</v>
      </c>
      <c r="F36" s="881">
        <f t="shared" si="17"/>
        <v>110304982.8</v>
      </c>
      <c r="G36" s="881">
        <f t="shared" si="17"/>
        <v>112511082.45599999</v>
      </c>
      <c r="H36" s="881">
        <f t="shared" si="17"/>
        <v>114761304.10511999</v>
      </c>
      <c r="I36" s="881">
        <f t="shared" si="17"/>
        <v>117056530.18722241</v>
      </c>
      <c r="J36" s="881">
        <f t="shared" si="17"/>
        <v>119397660.79096684</v>
      </c>
      <c r="K36" s="881">
        <f t="shared" si="17"/>
        <v>121785614.0067862</v>
      </c>
      <c r="L36" s="881">
        <f t="shared" si="17"/>
        <v>124221326.28692192</v>
      </c>
      <c r="M36" s="881">
        <f t="shared" si="17"/>
        <v>126705752.81266037</v>
      </c>
      <c r="N36" s="881">
        <f t="shared" si="17"/>
        <v>129239867.86891358</v>
      </c>
      <c r="O36" s="638"/>
      <c r="P36" s="638"/>
      <c r="Q36" s="638"/>
      <c r="R36" s="638"/>
      <c r="S36" s="638"/>
      <c r="T36" s="638"/>
      <c r="U36" s="638"/>
      <c r="V36" s="638"/>
      <c r="W36" s="638"/>
      <c r="X36" s="638"/>
      <c r="Y36" s="638"/>
      <c r="Z36" s="638"/>
    </row>
    <row r="37" spans="1:26" ht="12" customHeight="1" x14ac:dyDescent="0.35">
      <c r="A37" s="882" t="s">
        <v>62</v>
      </c>
      <c r="B37" s="883" t="s">
        <v>63</v>
      </c>
      <c r="C37" s="884">
        <f>+'[1]Tájékoztató 21'!F36</f>
        <v>0</v>
      </c>
      <c r="D37" s="881">
        <f>+'[1]Önkormányzat összevont 1'!F36</f>
        <v>0</v>
      </c>
      <c r="E37" s="885">
        <f t="shared" ref="E37:E46" si="18">+D37*1.018</f>
        <v>0</v>
      </c>
      <c r="F37" s="885">
        <f t="shared" ref="F37:N37" si="19">+E37*1.2</f>
        <v>0</v>
      </c>
      <c r="G37" s="885">
        <f t="shared" si="19"/>
        <v>0</v>
      </c>
      <c r="H37" s="885">
        <f t="shared" si="19"/>
        <v>0</v>
      </c>
      <c r="I37" s="885">
        <f t="shared" si="19"/>
        <v>0</v>
      </c>
      <c r="J37" s="885">
        <f t="shared" si="19"/>
        <v>0</v>
      </c>
      <c r="K37" s="885">
        <f t="shared" si="19"/>
        <v>0</v>
      </c>
      <c r="L37" s="885">
        <f t="shared" si="19"/>
        <v>0</v>
      </c>
      <c r="M37" s="885">
        <f t="shared" si="19"/>
        <v>0</v>
      </c>
      <c r="N37" s="885">
        <f t="shared" si="19"/>
        <v>0</v>
      </c>
      <c r="O37" s="638"/>
      <c r="P37" s="638"/>
      <c r="Q37" s="638"/>
      <c r="R37" s="638"/>
      <c r="S37" s="638"/>
      <c r="T37" s="638"/>
      <c r="U37" s="638"/>
      <c r="V37" s="638"/>
      <c r="W37" s="638"/>
      <c r="X37" s="638"/>
      <c r="Y37" s="638"/>
      <c r="Z37" s="638"/>
    </row>
    <row r="38" spans="1:26" ht="12" customHeight="1" x14ac:dyDescent="0.35">
      <c r="A38" s="882" t="s">
        <v>64</v>
      </c>
      <c r="B38" s="883" t="s">
        <v>65</v>
      </c>
      <c r="C38" s="884">
        <f>+'[1]Tájékoztató 21'!F37</f>
        <v>5730000</v>
      </c>
      <c r="D38" s="881">
        <f>+'[1]Önkormányzat összevont 1'!F37</f>
        <v>5730000</v>
      </c>
      <c r="E38" s="885">
        <f t="shared" si="18"/>
        <v>5833140</v>
      </c>
      <c r="F38" s="885">
        <f t="shared" ref="F38:N46" si="20">+E38*1.02</f>
        <v>5949802.7999999998</v>
      </c>
      <c r="G38" s="885">
        <f t="shared" si="20"/>
        <v>6068798.8559999997</v>
      </c>
      <c r="H38" s="885">
        <f t="shared" si="20"/>
        <v>6190174.8331199996</v>
      </c>
      <c r="I38" s="885">
        <f t="shared" si="20"/>
        <v>6313978.3297823993</v>
      </c>
      <c r="J38" s="885">
        <f t="shared" si="20"/>
        <v>6440257.8963780478</v>
      </c>
      <c r="K38" s="885">
        <f t="shared" si="20"/>
        <v>6569063.0543056084</v>
      </c>
      <c r="L38" s="885">
        <f t="shared" si="20"/>
        <v>6700444.3153917203</v>
      </c>
      <c r="M38" s="885">
        <f t="shared" si="20"/>
        <v>6834453.2016995549</v>
      </c>
      <c r="N38" s="885">
        <f t="shared" si="20"/>
        <v>6971142.2657335466</v>
      </c>
      <c r="O38" s="638"/>
      <c r="P38" s="638"/>
      <c r="Q38" s="638"/>
      <c r="R38" s="638"/>
      <c r="S38" s="638"/>
      <c r="T38" s="638"/>
      <c r="U38" s="638"/>
      <c r="V38" s="638"/>
      <c r="W38" s="638"/>
      <c r="X38" s="638"/>
      <c r="Y38" s="638"/>
      <c r="Z38" s="638"/>
    </row>
    <row r="39" spans="1:26" ht="12" customHeight="1" x14ac:dyDescent="0.35">
      <c r="A39" s="882" t="s">
        <v>66</v>
      </c>
      <c r="B39" s="883" t="s">
        <v>67</v>
      </c>
      <c r="C39" s="884">
        <f>+'[1]Tájékoztató 21'!F38</f>
        <v>16000000</v>
      </c>
      <c r="D39" s="881">
        <f>+'[1]Önkormányzat összevont 1'!F38</f>
        <v>16000000</v>
      </c>
      <c r="E39" s="885">
        <f t="shared" si="18"/>
        <v>16288000</v>
      </c>
      <c r="F39" s="885">
        <f t="shared" si="20"/>
        <v>16613760</v>
      </c>
      <c r="G39" s="885">
        <f t="shared" si="20"/>
        <v>16946035.199999999</v>
      </c>
      <c r="H39" s="885">
        <f t="shared" si="20"/>
        <v>17284955.903999999</v>
      </c>
      <c r="I39" s="885">
        <f t="shared" si="20"/>
        <v>17630655.02208</v>
      </c>
      <c r="J39" s="885">
        <f t="shared" si="20"/>
        <v>17983268.122521602</v>
      </c>
      <c r="K39" s="885">
        <f t="shared" si="20"/>
        <v>18342933.484972034</v>
      </c>
      <c r="L39" s="885">
        <f t="shared" si="20"/>
        <v>18709792.154671475</v>
      </c>
      <c r="M39" s="885">
        <f t="shared" si="20"/>
        <v>19083987.997764904</v>
      </c>
      <c r="N39" s="885">
        <f t="shared" si="20"/>
        <v>19465667.757720202</v>
      </c>
      <c r="O39" s="638"/>
      <c r="P39" s="638"/>
      <c r="Q39" s="638"/>
      <c r="R39" s="638"/>
      <c r="S39" s="638"/>
      <c r="T39" s="638"/>
      <c r="U39" s="638"/>
      <c r="V39" s="638"/>
      <c r="W39" s="638"/>
      <c r="X39" s="638"/>
      <c r="Y39" s="638"/>
      <c r="Z39" s="638"/>
    </row>
    <row r="40" spans="1:26" ht="12" customHeight="1" x14ac:dyDescent="0.35">
      <c r="A40" s="882" t="s">
        <v>68</v>
      </c>
      <c r="B40" s="883" t="s">
        <v>69</v>
      </c>
      <c r="C40" s="884">
        <f>+'[1]Tájékoztató 21'!F39</f>
        <v>129572973</v>
      </c>
      <c r="D40" s="881">
        <f>+'[1]Önkormányzat összevont 1'!F39</f>
        <v>129572973</v>
      </c>
      <c r="E40" s="885">
        <v>30540000</v>
      </c>
      <c r="F40" s="885">
        <v>31150800</v>
      </c>
      <c r="G40" s="885">
        <f t="shared" si="20"/>
        <v>31773816</v>
      </c>
      <c r="H40" s="885">
        <f t="shared" si="20"/>
        <v>32409292.32</v>
      </c>
      <c r="I40" s="885">
        <f t="shared" si="20"/>
        <v>33057478.1664</v>
      </c>
      <c r="J40" s="885">
        <f t="shared" si="20"/>
        <v>33718627.729727998</v>
      </c>
      <c r="K40" s="885">
        <f t="shared" si="20"/>
        <v>34393000.28432256</v>
      </c>
      <c r="L40" s="885">
        <f t="shared" si="20"/>
        <v>35080860.290009014</v>
      </c>
      <c r="M40" s="885">
        <f t="shared" si="20"/>
        <v>35782477.495809197</v>
      </c>
      <c r="N40" s="885">
        <f t="shared" si="20"/>
        <v>36498127.045725383</v>
      </c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</row>
    <row r="41" spans="1:26" ht="12" customHeight="1" x14ac:dyDescent="0.35">
      <c r="A41" s="882" t="s">
        <v>70</v>
      </c>
      <c r="B41" s="883" t="s">
        <v>71</v>
      </c>
      <c r="C41" s="884">
        <f>+'[1]Tájékoztató 21'!F40</f>
        <v>43100000</v>
      </c>
      <c r="D41" s="881">
        <f>+'[1]Önkormányzat összevont 1'!F40</f>
        <v>43100000</v>
      </c>
      <c r="E41" s="885">
        <f t="shared" si="18"/>
        <v>43875800</v>
      </c>
      <c r="F41" s="885">
        <f t="shared" ref="F41:G46" si="21">+E41*1.02</f>
        <v>44753316</v>
      </c>
      <c r="G41" s="885">
        <f t="shared" si="21"/>
        <v>45648382.32</v>
      </c>
      <c r="H41" s="885">
        <f t="shared" si="20"/>
        <v>46561349.966399997</v>
      </c>
      <c r="I41" s="885">
        <f t="shared" si="20"/>
        <v>47492576.965728</v>
      </c>
      <c r="J41" s="885">
        <f t="shared" si="20"/>
        <v>48442428.50504256</v>
      </c>
      <c r="K41" s="885">
        <f t="shared" si="20"/>
        <v>49411277.075143412</v>
      </c>
      <c r="L41" s="885">
        <f t="shared" si="20"/>
        <v>50399502.616646282</v>
      </c>
      <c r="M41" s="885">
        <f t="shared" si="20"/>
        <v>51407492.668979213</v>
      </c>
      <c r="N41" s="885">
        <f t="shared" si="20"/>
        <v>52435642.522358797</v>
      </c>
      <c r="O41" s="638"/>
      <c r="P41" s="638"/>
      <c r="Q41" s="638"/>
      <c r="R41" s="638"/>
      <c r="S41" s="638"/>
      <c r="T41" s="638"/>
      <c r="U41" s="638"/>
      <c r="V41" s="638"/>
      <c r="W41" s="638"/>
      <c r="X41" s="638"/>
      <c r="Y41" s="638"/>
      <c r="Z41" s="638"/>
    </row>
    <row r="42" spans="1:26" ht="12" customHeight="1" x14ac:dyDescent="0.35">
      <c r="A42" s="882" t="s">
        <v>72</v>
      </c>
      <c r="B42" s="883" t="s">
        <v>73</v>
      </c>
      <c r="C42" s="884">
        <f>+'[1]Tájékoztató 21'!F41</f>
        <v>11000000</v>
      </c>
      <c r="D42" s="881">
        <f>+'[1]Önkormányzat összevont 1'!F41</f>
        <v>11000000</v>
      </c>
      <c r="E42" s="885">
        <f t="shared" si="18"/>
        <v>11198000</v>
      </c>
      <c r="F42" s="885">
        <f t="shared" si="21"/>
        <v>11421960</v>
      </c>
      <c r="G42" s="885">
        <f t="shared" si="21"/>
        <v>11650399.200000001</v>
      </c>
      <c r="H42" s="885">
        <f t="shared" si="20"/>
        <v>11883407.184000002</v>
      </c>
      <c r="I42" s="885">
        <f t="shared" si="20"/>
        <v>12121075.327680003</v>
      </c>
      <c r="J42" s="885">
        <f t="shared" si="20"/>
        <v>12363496.834233603</v>
      </c>
      <c r="K42" s="885">
        <f t="shared" si="20"/>
        <v>12610766.770918274</v>
      </c>
      <c r="L42" s="885">
        <f t="shared" si="20"/>
        <v>12862982.10633664</v>
      </c>
      <c r="M42" s="885">
        <f t="shared" si="20"/>
        <v>13120241.748463374</v>
      </c>
      <c r="N42" s="885">
        <f t="shared" si="20"/>
        <v>13382646.583432641</v>
      </c>
      <c r="O42" s="638"/>
      <c r="P42" s="638"/>
      <c r="Q42" s="638"/>
      <c r="R42" s="638"/>
      <c r="S42" s="638"/>
      <c r="T42" s="638"/>
      <c r="U42" s="638"/>
      <c r="V42" s="638"/>
      <c r="W42" s="638"/>
      <c r="X42" s="638"/>
      <c r="Y42" s="638"/>
      <c r="Z42" s="638"/>
    </row>
    <row r="43" spans="1:26" ht="12" customHeight="1" x14ac:dyDescent="0.35">
      <c r="A43" s="882" t="s">
        <v>74</v>
      </c>
      <c r="B43" s="883" t="s">
        <v>75</v>
      </c>
      <c r="C43" s="884">
        <f>+'[1]Tájékoztató 21'!F42</f>
        <v>0</v>
      </c>
      <c r="D43" s="881">
        <f>+'[1]Önkormányzat összevont 1'!F42</f>
        <v>0</v>
      </c>
      <c r="E43" s="885">
        <f t="shared" si="18"/>
        <v>0</v>
      </c>
      <c r="F43" s="885">
        <f t="shared" si="21"/>
        <v>0</v>
      </c>
      <c r="G43" s="885">
        <f t="shared" si="21"/>
        <v>0</v>
      </c>
      <c r="H43" s="885">
        <f t="shared" si="20"/>
        <v>0</v>
      </c>
      <c r="I43" s="885">
        <f t="shared" si="20"/>
        <v>0</v>
      </c>
      <c r="J43" s="885">
        <f t="shared" si="20"/>
        <v>0</v>
      </c>
      <c r="K43" s="885">
        <f t="shared" si="20"/>
        <v>0</v>
      </c>
      <c r="L43" s="885">
        <f t="shared" si="20"/>
        <v>0</v>
      </c>
      <c r="M43" s="885">
        <f t="shared" si="20"/>
        <v>0</v>
      </c>
      <c r="N43" s="885">
        <f t="shared" si="20"/>
        <v>0</v>
      </c>
      <c r="O43" s="638"/>
      <c r="P43" s="638"/>
      <c r="Q43" s="638"/>
      <c r="R43" s="638"/>
      <c r="S43" s="638"/>
      <c r="T43" s="638"/>
      <c r="U43" s="638"/>
      <c r="V43" s="638"/>
      <c r="W43" s="638"/>
      <c r="X43" s="638"/>
      <c r="Y43" s="638"/>
      <c r="Z43" s="638"/>
    </row>
    <row r="44" spans="1:26" ht="12" customHeight="1" x14ac:dyDescent="0.35">
      <c r="A44" s="882" t="s">
        <v>76</v>
      </c>
      <c r="B44" s="883" t="s">
        <v>77</v>
      </c>
      <c r="C44" s="884">
        <f>+'[1]Tájékoztató 21'!F43</f>
        <v>100000</v>
      </c>
      <c r="D44" s="881">
        <f>+'[1]Önkormányzat összevont 1'!F43</f>
        <v>100000</v>
      </c>
      <c r="E44" s="885">
        <f t="shared" si="18"/>
        <v>101800</v>
      </c>
      <c r="F44" s="885">
        <f t="shared" si="21"/>
        <v>103836</v>
      </c>
      <c r="G44" s="885">
        <f t="shared" si="21"/>
        <v>105912.72</v>
      </c>
      <c r="H44" s="885">
        <f t="shared" si="20"/>
        <v>108030.97440000001</v>
      </c>
      <c r="I44" s="885">
        <f t="shared" si="20"/>
        <v>110191.593888</v>
      </c>
      <c r="J44" s="885">
        <f t="shared" si="20"/>
        <v>112395.42576576001</v>
      </c>
      <c r="K44" s="885">
        <f t="shared" si="20"/>
        <v>114643.33428107521</v>
      </c>
      <c r="L44" s="885">
        <f t="shared" si="20"/>
        <v>116936.20096669672</v>
      </c>
      <c r="M44" s="885">
        <f t="shared" si="20"/>
        <v>119274.92498603066</v>
      </c>
      <c r="N44" s="885">
        <f t="shared" si="20"/>
        <v>121660.42348575128</v>
      </c>
      <c r="O44" s="638"/>
      <c r="P44" s="638"/>
      <c r="Q44" s="638"/>
      <c r="R44" s="638"/>
      <c r="S44" s="638"/>
      <c r="T44" s="638"/>
      <c r="U44" s="638"/>
      <c r="V44" s="638"/>
      <c r="W44" s="638"/>
      <c r="X44" s="638"/>
      <c r="Y44" s="638"/>
      <c r="Z44" s="638"/>
    </row>
    <row r="45" spans="1:26" ht="12" customHeight="1" x14ac:dyDescent="0.35">
      <c r="A45" s="882" t="s">
        <v>78</v>
      </c>
      <c r="B45" s="883" t="s">
        <v>79</v>
      </c>
      <c r="C45" s="884">
        <f>+'[1]Tájékoztató 21'!F44</f>
        <v>0</v>
      </c>
      <c r="D45" s="881">
        <f>+'[1]Önkormányzat összevont 1'!F44</f>
        <v>0</v>
      </c>
      <c r="E45" s="885">
        <f t="shared" si="18"/>
        <v>0</v>
      </c>
      <c r="F45" s="885">
        <f t="shared" si="21"/>
        <v>0</v>
      </c>
      <c r="G45" s="885">
        <f t="shared" si="21"/>
        <v>0</v>
      </c>
      <c r="H45" s="885">
        <f t="shared" si="20"/>
        <v>0</v>
      </c>
      <c r="I45" s="885">
        <f t="shared" si="20"/>
        <v>0</v>
      </c>
      <c r="J45" s="885">
        <f t="shared" si="20"/>
        <v>0</v>
      </c>
      <c r="K45" s="885">
        <f t="shared" si="20"/>
        <v>0</v>
      </c>
      <c r="L45" s="885">
        <f t="shared" si="20"/>
        <v>0</v>
      </c>
      <c r="M45" s="885">
        <f t="shared" si="20"/>
        <v>0</v>
      </c>
      <c r="N45" s="885">
        <f t="shared" si="20"/>
        <v>0</v>
      </c>
      <c r="O45" s="638"/>
      <c r="P45" s="638"/>
      <c r="Q45" s="638"/>
      <c r="R45" s="638"/>
      <c r="S45" s="638"/>
      <c r="T45" s="638"/>
      <c r="U45" s="638"/>
      <c r="V45" s="638"/>
      <c r="W45" s="638"/>
      <c r="X45" s="638"/>
      <c r="Y45" s="638"/>
      <c r="Z45" s="638"/>
    </row>
    <row r="46" spans="1:26" ht="12" customHeight="1" x14ac:dyDescent="0.35">
      <c r="A46" s="882" t="s">
        <v>80</v>
      </c>
      <c r="B46" s="886" t="s">
        <v>81</v>
      </c>
      <c r="C46" s="884">
        <f>+'[1]Tájékoztató 21'!F45</f>
        <v>300000</v>
      </c>
      <c r="D46" s="881">
        <f>+'[1]Önkormányzat összevont 1'!F45</f>
        <v>300000</v>
      </c>
      <c r="E46" s="885">
        <f t="shared" si="18"/>
        <v>305400</v>
      </c>
      <c r="F46" s="885">
        <f t="shared" si="21"/>
        <v>311508</v>
      </c>
      <c r="G46" s="885">
        <f t="shared" si="21"/>
        <v>317738.16000000003</v>
      </c>
      <c r="H46" s="885">
        <f t="shared" si="20"/>
        <v>324092.92320000002</v>
      </c>
      <c r="I46" s="885">
        <f t="shared" si="20"/>
        <v>330574.78166400001</v>
      </c>
      <c r="J46" s="885">
        <f t="shared" si="20"/>
        <v>337186.27729728003</v>
      </c>
      <c r="K46" s="885">
        <f t="shared" si="20"/>
        <v>343930.00284322567</v>
      </c>
      <c r="L46" s="885">
        <f t="shared" si="20"/>
        <v>350808.60290009016</v>
      </c>
      <c r="M46" s="885">
        <f t="shared" si="20"/>
        <v>357824.77495809196</v>
      </c>
      <c r="N46" s="885">
        <f t="shared" si="20"/>
        <v>364981.27045725379</v>
      </c>
      <c r="O46" s="638"/>
      <c r="P46" s="638"/>
      <c r="Q46" s="638"/>
      <c r="R46" s="638"/>
      <c r="S46" s="638"/>
      <c r="T46" s="638"/>
      <c r="U46" s="638"/>
      <c r="V46" s="638"/>
      <c r="W46" s="638"/>
      <c r="X46" s="638"/>
      <c r="Y46" s="638"/>
      <c r="Z46" s="638"/>
    </row>
    <row r="47" spans="1:26" ht="12" customHeight="1" x14ac:dyDescent="0.35">
      <c r="A47" s="880" t="s">
        <v>82</v>
      </c>
      <c r="B47" s="880" t="s">
        <v>83</v>
      </c>
      <c r="C47" s="887">
        <f>+'[1]Tájékoztató 21'!F46</f>
        <v>139556646</v>
      </c>
      <c r="D47" s="881">
        <f>+'[1]Önkormányzat összevont 1'!F46</f>
        <v>139556646</v>
      </c>
      <c r="E47" s="881"/>
      <c r="F47" s="881">
        <f t="shared" ref="F47:N47" si="22">+F49</f>
        <v>0</v>
      </c>
      <c r="G47" s="881">
        <f t="shared" si="22"/>
        <v>0</v>
      </c>
      <c r="H47" s="881">
        <f t="shared" si="22"/>
        <v>0</v>
      </c>
      <c r="I47" s="881">
        <f t="shared" si="22"/>
        <v>0</v>
      </c>
      <c r="J47" s="881">
        <f t="shared" si="22"/>
        <v>0</v>
      </c>
      <c r="K47" s="881">
        <f t="shared" si="22"/>
        <v>0</v>
      </c>
      <c r="L47" s="881">
        <f t="shared" si="22"/>
        <v>0</v>
      </c>
      <c r="M47" s="881">
        <f t="shared" si="22"/>
        <v>0</v>
      </c>
      <c r="N47" s="881">
        <f t="shared" si="22"/>
        <v>0</v>
      </c>
      <c r="O47" s="638"/>
      <c r="P47" s="638"/>
      <c r="Q47" s="638"/>
      <c r="R47" s="638"/>
      <c r="S47" s="638"/>
      <c r="T47" s="638"/>
      <c r="U47" s="638"/>
      <c r="V47" s="638"/>
      <c r="W47" s="638"/>
      <c r="X47" s="638"/>
      <c r="Y47" s="638"/>
      <c r="Z47" s="638"/>
    </row>
    <row r="48" spans="1:26" ht="12" customHeight="1" x14ac:dyDescent="0.35">
      <c r="A48" s="882" t="s">
        <v>84</v>
      </c>
      <c r="B48" s="883" t="s">
        <v>85</v>
      </c>
      <c r="C48" s="884">
        <f>+'[1]Tájékoztató 21'!F47</f>
        <v>0</v>
      </c>
      <c r="D48" s="881">
        <f>+'[1]Önkormányzat összevont 1'!F47</f>
        <v>0</v>
      </c>
      <c r="E48" s="885">
        <f>+D48*1.018</f>
        <v>0</v>
      </c>
      <c r="F48" s="885">
        <f t="shared" ref="F48:N48" si="23">+E48*1.2</f>
        <v>0</v>
      </c>
      <c r="G48" s="885">
        <f t="shared" si="23"/>
        <v>0</v>
      </c>
      <c r="H48" s="885">
        <f t="shared" si="23"/>
        <v>0</v>
      </c>
      <c r="I48" s="885">
        <f t="shared" si="23"/>
        <v>0</v>
      </c>
      <c r="J48" s="885">
        <f t="shared" si="23"/>
        <v>0</v>
      </c>
      <c r="K48" s="885">
        <f t="shared" si="23"/>
        <v>0</v>
      </c>
      <c r="L48" s="885">
        <f t="shared" si="23"/>
        <v>0</v>
      </c>
      <c r="M48" s="885">
        <f t="shared" si="23"/>
        <v>0</v>
      </c>
      <c r="N48" s="885">
        <f t="shared" si="23"/>
        <v>0</v>
      </c>
      <c r="O48" s="638"/>
      <c r="P48" s="638"/>
      <c r="Q48" s="638"/>
      <c r="R48" s="638"/>
      <c r="S48" s="638"/>
      <c r="T48" s="638"/>
      <c r="U48" s="638"/>
      <c r="V48" s="638"/>
      <c r="W48" s="638"/>
      <c r="X48" s="638"/>
      <c r="Y48" s="638"/>
      <c r="Z48" s="638"/>
    </row>
    <row r="49" spans="1:26" ht="12" customHeight="1" x14ac:dyDescent="0.35">
      <c r="A49" s="882" t="s">
        <v>86</v>
      </c>
      <c r="B49" s="883" t="s">
        <v>87</v>
      </c>
      <c r="C49" s="884">
        <f>+'[1]Tájékoztató 21'!F48</f>
        <v>139556646</v>
      </c>
      <c r="D49" s="881">
        <f>+'[1]Önkormányzat összevont 1'!F48</f>
        <v>139556646</v>
      </c>
      <c r="E49" s="885"/>
      <c r="F49" s="885">
        <v>0</v>
      </c>
      <c r="G49" s="885">
        <v>0</v>
      </c>
      <c r="H49" s="885">
        <v>0</v>
      </c>
      <c r="I49" s="885">
        <v>0</v>
      </c>
      <c r="J49" s="885">
        <v>0</v>
      </c>
      <c r="K49" s="885">
        <v>0</v>
      </c>
      <c r="L49" s="885">
        <v>0</v>
      </c>
      <c r="M49" s="885">
        <v>0</v>
      </c>
      <c r="N49" s="885">
        <v>0</v>
      </c>
      <c r="O49" s="638"/>
      <c r="P49" s="638"/>
      <c r="Q49" s="638"/>
      <c r="R49" s="638"/>
      <c r="S49" s="638"/>
      <c r="T49" s="638"/>
      <c r="U49" s="638"/>
      <c r="V49" s="638"/>
      <c r="W49" s="638"/>
      <c r="X49" s="638"/>
      <c r="Y49" s="638"/>
      <c r="Z49" s="638"/>
    </row>
    <row r="50" spans="1:26" ht="12" customHeight="1" x14ac:dyDescent="0.35">
      <c r="A50" s="882" t="s">
        <v>88</v>
      </c>
      <c r="B50" s="883" t="s">
        <v>89</v>
      </c>
      <c r="C50" s="884">
        <f>+'[1]Tájékoztató 21'!F49</f>
        <v>0</v>
      </c>
      <c r="D50" s="881">
        <f>+'[1]Önkormányzat összevont 1'!F49</f>
        <v>0</v>
      </c>
      <c r="E50" s="885">
        <f t="shared" ref="E50:E52" si="24">+D50*1.018</f>
        <v>0</v>
      </c>
      <c r="F50" s="885">
        <f t="shared" ref="F50:N52" si="25">+E50*1.2</f>
        <v>0</v>
      </c>
      <c r="G50" s="885">
        <f t="shared" si="25"/>
        <v>0</v>
      </c>
      <c r="H50" s="885">
        <f t="shared" si="25"/>
        <v>0</v>
      </c>
      <c r="I50" s="885">
        <f t="shared" si="25"/>
        <v>0</v>
      </c>
      <c r="J50" s="885">
        <f t="shared" si="25"/>
        <v>0</v>
      </c>
      <c r="K50" s="885">
        <f t="shared" si="25"/>
        <v>0</v>
      </c>
      <c r="L50" s="885">
        <f t="shared" si="25"/>
        <v>0</v>
      </c>
      <c r="M50" s="885">
        <f t="shared" si="25"/>
        <v>0</v>
      </c>
      <c r="N50" s="885">
        <f t="shared" si="25"/>
        <v>0</v>
      </c>
      <c r="O50" s="638"/>
      <c r="P50" s="638"/>
      <c r="Q50" s="638"/>
      <c r="R50" s="638"/>
      <c r="S50" s="638"/>
      <c r="T50" s="638"/>
      <c r="U50" s="638"/>
      <c r="V50" s="638"/>
      <c r="W50" s="638"/>
      <c r="X50" s="638"/>
      <c r="Y50" s="638"/>
      <c r="Z50" s="638"/>
    </row>
    <row r="51" spans="1:26" ht="12" customHeight="1" x14ac:dyDescent="0.35">
      <c r="A51" s="882" t="s">
        <v>90</v>
      </c>
      <c r="B51" s="883" t="s">
        <v>91</v>
      </c>
      <c r="C51" s="884">
        <f>+'[1]Tájékoztató 21'!F50</f>
        <v>0</v>
      </c>
      <c r="D51" s="881">
        <f>+'[1]Önkormányzat összevont 1'!F50</f>
        <v>0</v>
      </c>
      <c r="E51" s="885">
        <f t="shared" si="24"/>
        <v>0</v>
      </c>
      <c r="F51" s="885">
        <f t="shared" si="25"/>
        <v>0</v>
      </c>
      <c r="G51" s="885">
        <f t="shared" si="25"/>
        <v>0</v>
      </c>
      <c r="H51" s="885">
        <f t="shared" si="25"/>
        <v>0</v>
      </c>
      <c r="I51" s="885">
        <f t="shared" si="25"/>
        <v>0</v>
      </c>
      <c r="J51" s="885">
        <f t="shared" si="25"/>
        <v>0</v>
      </c>
      <c r="K51" s="885">
        <f t="shared" si="25"/>
        <v>0</v>
      </c>
      <c r="L51" s="885">
        <f t="shared" si="25"/>
        <v>0</v>
      </c>
      <c r="M51" s="885">
        <f t="shared" si="25"/>
        <v>0</v>
      </c>
      <c r="N51" s="885">
        <f t="shared" si="25"/>
        <v>0</v>
      </c>
      <c r="O51" s="638"/>
      <c r="P51" s="638"/>
      <c r="Q51" s="638"/>
      <c r="R51" s="638"/>
      <c r="S51" s="638"/>
      <c r="T51" s="638"/>
      <c r="U51" s="638"/>
      <c r="V51" s="638"/>
      <c r="W51" s="638"/>
      <c r="X51" s="638"/>
      <c r="Y51" s="638"/>
      <c r="Z51" s="638"/>
    </row>
    <row r="52" spans="1:26" ht="12" customHeight="1" x14ac:dyDescent="0.35">
      <c r="A52" s="882" t="s">
        <v>92</v>
      </c>
      <c r="B52" s="886" t="s">
        <v>93</v>
      </c>
      <c r="C52" s="884">
        <f>+'[1]Tájékoztató 21'!F51</f>
        <v>0</v>
      </c>
      <c r="D52" s="881">
        <f>+'[1]Önkormányzat összevont 1'!F51</f>
        <v>0</v>
      </c>
      <c r="E52" s="885">
        <f t="shared" si="24"/>
        <v>0</v>
      </c>
      <c r="F52" s="885">
        <f t="shared" si="25"/>
        <v>0</v>
      </c>
      <c r="G52" s="885">
        <f t="shared" si="25"/>
        <v>0</v>
      </c>
      <c r="H52" s="885">
        <f t="shared" si="25"/>
        <v>0</v>
      </c>
      <c r="I52" s="885">
        <f t="shared" si="25"/>
        <v>0</v>
      </c>
      <c r="J52" s="885">
        <f t="shared" si="25"/>
        <v>0</v>
      </c>
      <c r="K52" s="885">
        <f t="shared" si="25"/>
        <v>0</v>
      </c>
      <c r="L52" s="885">
        <f t="shared" si="25"/>
        <v>0</v>
      </c>
      <c r="M52" s="885">
        <f t="shared" si="25"/>
        <v>0</v>
      </c>
      <c r="N52" s="885">
        <f t="shared" si="25"/>
        <v>0</v>
      </c>
      <c r="O52" s="638"/>
      <c r="P52" s="638"/>
      <c r="Q52" s="638"/>
      <c r="R52" s="638"/>
      <c r="S52" s="638"/>
      <c r="T52" s="638"/>
      <c r="U52" s="638"/>
      <c r="V52" s="638"/>
      <c r="W52" s="638"/>
      <c r="X52" s="638"/>
      <c r="Y52" s="638"/>
      <c r="Z52" s="638"/>
    </row>
    <row r="53" spans="1:26" ht="12" customHeight="1" x14ac:dyDescent="0.35">
      <c r="A53" s="880" t="s">
        <v>94</v>
      </c>
      <c r="B53" s="880" t="s">
        <v>95</v>
      </c>
      <c r="C53" s="887">
        <f>+'[1]Tájékoztató 21'!F52</f>
        <v>0</v>
      </c>
      <c r="D53" s="881">
        <f>+'[1]Önkormányzat összevont 1'!F52</f>
        <v>0</v>
      </c>
      <c r="E53" s="881">
        <f t="shared" ref="E53:N53" si="26">+E56</f>
        <v>0</v>
      </c>
      <c r="F53" s="881">
        <f t="shared" si="26"/>
        <v>0</v>
      </c>
      <c r="G53" s="881">
        <f t="shared" si="26"/>
        <v>0</v>
      </c>
      <c r="H53" s="881">
        <f t="shared" si="26"/>
        <v>0</v>
      </c>
      <c r="I53" s="881">
        <f t="shared" si="26"/>
        <v>0</v>
      </c>
      <c r="J53" s="881">
        <f t="shared" si="26"/>
        <v>0</v>
      </c>
      <c r="K53" s="881">
        <f t="shared" si="26"/>
        <v>0</v>
      </c>
      <c r="L53" s="881">
        <f t="shared" si="26"/>
        <v>0</v>
      </c>
      <c r="M53" s="881">
        <f t="shared" si="26"/>
        <v>0</v>
      </c>
      <c r="N53" s="881">
        <f t="shared" si="26"/>
        <v>0</v>
      </c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</row>
    <row r="54" spans="1:26" ht="12.75" customHeight="1" x14ac:dyDescent="0.35">
      <c r="A54" s="882" t="s">
        <v>96</v>
      </c>
      <c r="B54" s="883" t="s">
        <v>97</v>
      </c>
      <c r="C54" s="884">
        <f>+'[1]Tájékoztató 21'!F53</f>
        <v>0</v>
      </c>
      <c r="D54" s="881">
        <f>+'[1]Önkormányzat összevont 1'!F53</f>
        <v>0</v>
      </c>
      <c r="E54" s="885">
        <f t="shared" ref="E54:E62" si="27">+D54*1.018</f>
        <v>0</v>
      </c>
      <c r="F54" s="885">
        <f t="shared" ref="F54:N55" si="28">+E54*1.2</f>
        <v>0</v>
      </c>
      <c r="G54" s="885">
        <f t="shared" si="28"/>
        <v>0</v>
      </c>
      <c r="H54" s="885">
        <f t="shared" si="28"/>
        <v>0</v>
      </c>
      <c r="I54" s="885">
        <f t="shared" si="28"/>
        <v>0</v>
      </c>
      <c r="J54" s="885">
        <f t="shared" si="28"/>
        <v>0</v>
      </c>
      <c r="K54" s="885">
        <f t="shared" si="28"/>
        <v>0</v>
      </c>
      <c r="L54" s="885">
        <f t="shared" si="28"/>
        <v>0</v>
      </c>
      <c r="M54" s="885">
        <f t="shared" si="28"/>
        <v>0</v>
      </c>
      <c r="N54" s="885">
        <f t="shared" si="28"/>
        <v>0</v>
      </c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</row>
    <row r="55" spans="1:26" ht="12.75" customHeight="1" x14ac:dyDescent="0.35">
      <c r="A55" s="882" t="s">
        <v>98</v>
      </c>
      <c r="B55" s="883" t="s">
        <v>388</v>
      </c>
      <c r="C55" s="884">
        <f>+'[1]Tájékoztató 21'!F54</f>
        <v>0</v>
      </c>
      <c r="D55" s="881">
        <f>+'[1]Önkormányzat összevont 1'!F54</f>
        <v>0</v>
      </c>
      <c r="E55" s="885">
        <f t="shared" si="27"/>
        <v>0</v>
      </c>
      <c r="F55" s="885">
        <f t="shared" si="28"/>
        <v>0</v>
      </c>
      <c r="G55" s="885">
        <f t="shared" si="28"/>
        <v>0</v>
      </c>
      <c r="H55" s="885">
        <f t="shared" si="28"/>
        <v>0</v>
      </c>
      <c r="I55" s="885">
        <f t="shared" si="28"/>
        <v>0</v>
      </c>
      <c r="J55" s="885">
        <f t="shared" si="28"/>
        <v>0</v>
      </c>
      <c r="K55" s="885">
        <f t="shared" si="28"/>
        <v>0</v>
      </c>
      <c r="L55" s="885">
        <f t="shared" si="28"/>
        <v>0</v>
      </c>
      <c r="M55" s="885">
        <f t="shared" si="28"/>
        <v>0</v>
      </c>
      <c r="N55" s="885">
        <f t="shared" si="28"/>
        <v>0</v>
      </c>
      <c r="O55" s="638"/>
      <c r="P55" s="638"/>
      <c r="Q55" s="638"/>
      <c r="R55" s="638"/>
      <c r="S55" s="638"/>
      <c r="T55" s="638"/>
      <c r="U55" s="638"/>
      <c r="V55" s="638"/>
      <c r="W55" s="638"/>
      <c r="X55" s="638"/>
      <c r="Y55" s="638"/>
      <c r="Z55" s="638"/>
    </row>
    <row r="56" spans="1:26" ht="12" customHeight="1" x14ac:dyDescent="0.35">
      <c r="A56" s="882" t="s">
        <v>100</v>
      </c>
      <c r="B56" s="883" t="s">
        <v>101</v>
      </c>
      <c r="C56" s="884">
        <f>+'[1]Tájékoztató 21'!F55</f>
        <v>0</v>
      </c>
      <c r="D56" s="881">
        <f>+'[1]Önkormányzat összevont 1'!F55</f>
        <v>0</v>
      </c>
      <c r="E56" s="885">
        <f t="shared" si="27"/>
        <v>0</v>
      </c>
      <c r="F56" s="885">
        <f t="shared" ref="F56:N56" si="29">+E56*1.02</f>
        <v>0</v>
      </c>
      <c r="G56" s="885">
        <f t="shared" si="29"/>
        <v>0</v>
      </c>
      <c r="H56" s="885">
        <f t="shared" si="29"/>
        <v>0</v>
      </c>
      <c r="I56" s="885">
        <f t="shared" si="29"/>
        <v>0</v>
      </c>
      <c r="J56" s="885">
        <f t="shared" si="29"/>
        <v>0</v>
      </c>
      <c r="K56" s="885">
        <f t="shared" si="29"/>
        <v>0</v>
      </c>
      <c r="L56" s="885">
        <f t="shared" si="29"/>
        <v>0</v>
      </c>
      <c r="M56" s="885">
        <f t="shared" si="29"/>
        <v>0</v>
      </c>
      <c r="N56" s="885">
        <f t="shared" si="29"/>
        <v>0</v>
      </c>
      <c r="O56" s="638"/>
      <c r="P56" s="638"/>
      <c r="Q56" s="638"/>
      <c r="R56" s="638"/>
      <c r="S56" s="638"/>
      <c r="T56" s="638"/>
      <c r="U56" s="638"/>
      <c r="V56" s="638"/>
      <c r="W56" s="638"/>
      <c r="X56" s="638"/>
      <c r="Y56" s="638"/>
      <c r="Z56" s="638"/>
    </row>
    <row r="57" spans="1:26" ht="12" hidden="1" customHeight="1" x14ac:dyDescent="0.35">
      <c r="A57" s="882" t="s">
        <v>102</v>
      </c>
      <c r="B57" s="886" t="s">
        <v>103</v>
      </c>
      <c r="C57" s="884">
        <f>+'[1]Tájékoztató 21'!F56</f>
        <v>0</v>
      </c>
      <c r="D57" s="881">
        <f>+'[1]Önkormányzat összevont 1'!F56</f>
        <v>0</v>
      </c>
      <c r="E57" s="885">
        <f t="shared" si="27"/>
        <v>0</v>
      </c>
      <c r="F57" s="885">
        <f t="shared" ref="F57:N62" si="30">+E57*1.2</f>
        <v>0</v>
      </c>
      <c r="G57" s="885">
        <f t="shared" si="30"/>
        <v>0</v>
      </c>
      <c r="H57" s="885">
        <f t="shared" si="30"/>
        <v>0</v>
      </c>
      <c r="I57" s="885">
        <f t="shared" si="30"/>
        <v>0</v>
      </c>
      <c r="J57" s="885">
        <f t="shared" si="30"/>
        <v>0</v>
      </c>
      <c r="K57" s="885">
        <f t="shared" si="30"/>
        <v>0</v>
      </c>
      <c r="L57" s="885">
        <f t="shared" si="30"/>
        <v>0</v>
      </c>
      <c r="M57" s="885">
        <f t="shared" si="30"/>
        <v>0</v>
      </c>
      <c r="N57" s="885">
        <f t="shared" si="30"/>
        <v>0</v>
      </c>
      <c r="O57" s="638"/>
      <c r="P57" s="638"/>
      <c r="Q57" s="638"/>
      <c r="R57" s="638"/>
      <c r="S57" s="638"/>
      <c r="T57" s="638"/>
      <c r="U57" s="638"/>
      <c r="V57" s="638"/>
      <c r="W57" s="638"/>
      <c r="X57" s="638"/>
      <c r="Y57" s="638"/>
      <c r="Z57" s="638"/>
    </row>
    <row r="58" spans="1:26" ht="12" customHeight="1" x14ac:dyDescent="0.35">
      <c r="A58" s="880" t="s">
        <v>104</v>
      </c>
      <c r="B58" s="880" t="s">
        <v>798</v>
      </c>
      <c r="C58" s="887">
        <f>+'[1]Tájékoztató 21'!F57</f>
        <v>0</v>
      </c>
      <c r="D58" s="881">
        <f>+'[1]Önkormányzat összevont 1'!F57</f>
        <v>0</v>
      </c>
      <c r="E58" s="885">
        <f t="shared" si="27"/>
        <v>0</v>
      </c>
      <c r="F58" s="885">
        <f t="shared" si="30"/>
        <v>0</v>
      </c>
      <c r="G58" s="885">
        <f t="shared" si="30"/>
        <v>0</v>
      </c>
      <c r="H58" s="885">
        <f t="shared" si="30"/>
        <v>0</v>
      </c>
      <c r="I58" s="885">
        <f t="shared" si="30"/>
        <v>0</v>
      </c>
      <c r="J58" s="885">
        <f t="shared" si="30"/>
        <v>0</v>
      </c>
      <c r="K58" s="885">
        <f t="shared" si="30"/>
        <v>0</v>
      </c>
      <c r="L58" s="885">
        <f t="shared" si="30"/>
        <v>0</v>
      </c>
      <c r="M58" s="885">
        <f t="shared" si="30"/>
        <v>0</v>
      </c>
      <c r="N58" s="885">
        <f t="shared" si="30"/>
        <v>0</v>
      </c>
      <c r="O58" s="638"/>
      <c r="P58" s="638"/>
      <c r="Q58" s="638"/>
      <c r="R58" s="638"/>
      <c r="S58" s="638"/>
      <c r="T58" s="638"/>
      <c r="U58" s="638"/>
      <c r="V58" s="638"/>
      <c r="W58" s="638"/>
      <c r="X58" s="638"/>
      <c r="Y58" s="638"/>
      <c r="Z58" s="638"/>
    </row>
    <row r="59" spans="1:26" ht="12" hidden="1" customHeight="1" x14ac:dyDescent="0.35">
      <c r="A59" s="882" t="s">
        <v>106</v>
      </c>
      <c r="B59" s="883" t="s">
        <v>107</v>
      </c>
      <c r="C59" s="884">
        <f>+'[1]Tájékoztató 21'!F58</f>
        <v>0</v>
      </c>
      <c r="D59" s="881">
        <f>+'[1]Önkormányzat összevont 1'!F58</f>
        <v>0</v>
      </c>
      <c r="E59" s="885">
        <f t="shared" si="27"/>
        <v>0</v>
      </c>
      <c r="F59" s="885">
        <f t="shared" si="30"/>
        <v>0</v>
      </c>
      <c r="G59" s="885">
        <f t="shared" si="30"/>
        <v>0</v>
      </c>
      <c r="H59" s="885">
        <f t="shared" si="30"/>
        <v>0</v>
      </c>
      <c r="I59" s="885">
        <f t="shared" si="30"/>
        <v>0</v>
      </c>
      <c r="J59" s="885">
        <f t="shared" si="30"/>
        <v>0</v>
      </c>
      <c r="K59" s="885">
        <f t="shared" si="30"/>
        <v>0</v>
      </c>
      <c r="L59" s="885">
        <f t="shared" si="30"/>
        <v>0</v>
      </c>
      <c r="M59" s="885">
        <f t="shared" si="30"/>
        <v>0</v>
      </c>
      <c r="N59" s="885">
        <f t="shared" si="30"/>
        <v>0</v>
      </c>
      <c r="O59" s="638"/>
      <c r="P59" s="638"/>
      <c r="Q59" s="638"/>
      <c r="R59" s="638"/>
      <c r="S59" s="638"/>
      <c r="T59" s="638"/>
      <c r="U59" s="638"/>
      <c r="V59" s="638"/>
      <c r="W59" s="638"/>
      <c r="X59" s="638"/>
      <c r="Y59" s="638"/>
      <c r="Z59" s="638"/>
    </row>
    <row r="60" spans="1:26" ht="12" hidden="1" customHeight="1" x14ac:dyDescent="0.35">
      <c r="A60" s="882" t="s">
        <v>108</v>
      </c>
      <c r="B60" s="883" t="s">
        <v>389</v>
      </c>
      <c r="C60" s="884">
        <f>+'[1]Tájékoztató 21'!F59</f>
        <v>0</v>
      </c>
      <c r="D60" s="881">
        <f>+'[1]Önkormányzat összevont 1'!F59</f>
        <v>0</v>
      </c>
      <c r="E60" s="885">
        <f t="shared" si="27"/>
        <v>0</v>
      </c>
      <c r="F60" s="885">
        <f t="shared" si="30"/>
        <v>0</v>
      </c>
      <c r="G60" s="885">
        <f t="shared" si="30"/>
        <v>0</v>
      </c>
      <c r="H60" s="885">
        <f t="shared" si="30"/>
        <v>0</v>
      </c>
      <c r="I60" s="885">
        <f t="shared" si="30"/>
        <v>0</v>
      </c>
      <c r="J60" s="885">
        <f t="shared" si="30"/>
        <v>0</v>
      </c>
      <c r="K60" s="885">
        <f t="shared" si="30"/>
        <v>0</v>
      </c>
      <c r="L60" s="885">
        <f t="shared" si="30"/>
        <v>0</v>
      </c>
      <c r="M60" s="885">
        <f t="shared" si="30"/>
        <v>0</v>
      </c>
      <c r="N60" s="885">
        <f t="shared" si="30"/>
        <v>0</v>
      </c>
      <c r="O60" s="638"/>
      <c r="P60" s="638"/>
      <c r="Q60" s="638"/>
      <c r="R60" s="638"/>
      <c r="S60" s="638"/>
      <c r="T60" s="638"/>
      <c r="U60" s="638"/>
      <c r="V60" s="638"/>
      <c r="W60" s="638"/>
      <c r="X60" s="638"/>
      <c r="Y60" s="638"/>
      <c r="Z60" s="638"/>
    </row>
    <row r="61" spans="1:26" ht="12" hidden="1" customHeight="1" x14ac:dyDescent="0.35">
      <c r="A61" s="882" t="s">
        <v>110</v>
      </c>
      <c r="B61" s="883" t="s">
        <v>111</v>
      </c>
      <c r="C61" s="884">
        <f>+'[1]Tájékoztató 21'!F60</f>
        <v>0</v>
      </c>
      <c r="D61" s="881">
        <f>+'[1]Önkormányzat összevont 1'!F60</f>
        <v>0</v>
      </c>
      <c r="E61" s="885">
        <f t="shared" si="27"/>
        <v>0</v>
      </c>
      <c r="F61" s="885">
        <f t="shared" si="30"/>
        <v>0</v>
      </c>
      <c r="G61" s="885">
        <f t="shared" si="30"/>
        <v>0</v>
      </c>
      <c r="H61" s="885">
        <f t="shared" si="30"/>
        <v>0</v>
      </c>
      <c r="I61" s="885">
        <f t="shared" si="30"/>
        <v>0</v>
      </c>
      <c r="J61" s="885">
        <f t="shared" si="30"/>
        <v>0</v>
      </c>
      <c r="K61" s="885">
        <f t="shared" si="30"/>
        <v>0</v>
      </c>
      <c r="L61" s="885">
        <f t="shared" si="30"/>
        <v>0</v>
      </c>
      <c r="M61" s="885">
        <f t="shared" si="30"/>
        <v>0</v>
      </c>
      <c r="N61" s="885">
        <f t="shared" si="30"/>
        <v>0</v>
      </c>
      <c r="O61" s="638"/>
      <c r="P61" s="638"/>
      <c r="Q61" s="638"/>
      <c r="R61" s="638"/>
      <c r="S61" s="638"/>
      <c r="T61" s="638"/>
      <c r="U61" s="638"/>
      <c r="V61" s="638"/>
      <c r="W61" s="638"/>
      <c r="X61" s="638"/>
      <c r="Y61" s="638"/>
      <c r="Z61" s="638"/>
    </row>
    <row r="62" spans="1:26" ht="12" hidden="1" customHeight="1" x14ac:dyDescent="0.35">
      <c r="A62" s="882" t="s">
        <v>112</v>
      </c>
      <c r="B62" s="886" t="s">
        <v>113</v>
      </c>
      <c r="C62" s="884">
        <f>+'[1]Tájékoztató 21'!F61</f>
        <v>4000000</v>
      </c>
      <c r="D62" s="881">
        <f>+'[1]Önkormányzat összevont 1'!F61</f>
        <v>4000000</v>
      </c>
      <c r="E62" s="885">
        <f t="shared" si="27"/>
        <v>4072000</v>
      </c>
      <c r="F62" s="885">
        <f t="shared" si="30"/>
        <v>4886400</v>
      </c>
      <c r="G62" s="885">
        <f t="shared" si="30"/>
        <v>5863680</v>
      </c>
      <c r="H62" s="885">
        <f t="shared" si="30"/>
        <v>7036416</v>
      </c>
      <c r="I62" s="885">
        <f t="shared" si="30"/>
        <v>8443699.1999999993</v>
      </c>
      <c r="J62" s="885">
        <f t="shared" si="30"/>
        <v>10132439.039999999</v>
      </c>
      <c r="K62" s="885">
        <f t="shared" si="30"/>
        <v>12158926.847999999</v>
      </c>
      <c r="L62" s="885">
        <f t="shared" si="30"/>
        <v>14590712.217599999</v>
      </c>
      <c r="M62" s="885">
        <f t="shared" si="30"/>
        <v>17508854.661119998</v>
      </c>
      <c r="N62" s="885">
        <f t="shared" si="30"/>
        <v>21010625.593343996</v>
      </c>
      <c r="O62" s="638"/>
      <c r="P62" s="638"/>
      <c r="Q62" s="638"/>
      <c r="R62" s="638"/>
      <c r="S62" s="638"/>
      <c r="T62" s="638"/>
      <c r="U62" s="638"/>
      <c r="V62" s="638"/>
      <c r="W62" s="638"/>
      <c r="X62" s="638"/>
      <c r="Y62" s="638"/>
      <c r="Z62" s="638"/>
    </row>
    <row r="63" spans="1:26" ht="12" customHeight="1" x14ac:dyDescent="0.35">
      <c r="A63" s="880" t="s">
        <v>114</v>
      </c>
      <c r="B63" s="880" t="s">
        <v>115</v>
      </c>
      <c r="C63" s="887">
        <f>+'[1]Tájékoztató 21'!F62</f>
        <v>2325745168</v>
      </c>
      <c r="D63" s="881">
        <f>+'[1]Önkormányzat összevont 1'!F62</f>
        <v>2325745168</v>
      </c>
      <c r="E63" s="881">
        <f>+E8+E15+E22+E29+E36+E47+E53+E58</f>
        <v>1682042360.9920001</v>
      </c>
      <c r="F63" s="881">
        <f>+F8+F15+F22+F29+F36+F47+F53+F58</f>
        <v>1715683208.2118399</v>
      </c>
      <c r="G63" s="881">
        <f t="shared" ref="G63:N63" si="31">+G8+G15+G22+G29+G36+G47+G53+G58</f>
        <v>1749996872.3760769</v>
      </c>
      <c r="H63" s="881">
        <f t="shared" si="31"/>
        <v>1784996809.8235984</v>
      </c>
      <c r="I63" s="881">
        <f t="shared" si="31"/>
        <v>1820696746.0200706</v>
      </c>
      <c r="J63" s="881">
        <f t="shared" si="31"/>
        <v>1857110680.9404716</v>
      </c>
      <c r="K63" s="881">
        <f t="shared" si="31"/>
        <v>1894252894.5592813</v>
      </c>
      <c r="L63" s="881">
        <f t="shared" si="31"/>
        <v>1932137952.4504669</v>
      </c>
      <c r="M63" s="881">
        <f t="shared" si="31"/>
        <v>1970780711.4994764</v>
      </c>
      <c r="N63" s="881">
        <f t="shared" si="31"/>
        <v>2010196325.729466</v>
      </c>
      <c r="O63" s="638"/>
      <c r="P63" s="638"/>
      <c r="Q63" s="638"/>
      <c r="R63" s="638"/>
      <c r="S63" s="638"/>
      <c r="T63" s="638"/>
      <c r="U63" s="638"/>
      <c r="V63" s="638"/>
      <c r="W63" s="638"/>
      <c r="X63" s="638"/>
      <c r="Y63" s="638"/>
      <c r="Z63" s="638"/>
    </row>
    <row r="64" spans="1:26" ht="12" customHeight="1" x14ac:dyDescent="0.35">
      <c r="A64" s="888" t="s">
        <v>116</v>
      </c>
      <c r="B64" s="880" t="s">
        <v>797</v>
      </c>
      <c r="C64" s="887">
        <f>+'[1]Tájékoztató 21'!F63</f>
        <v>344804413</v>
      </c>
      <c r="D64" s="881">
        <f>+'[1]Önkormányzat összevont 1'!F63</f>
        <v>344804413</v>
      </c>
      <c r="E64" s="885">
        <v>0</v>
      </c>
      <c r="F64" s="885">
        <f t="shared" ref="F64:G72" si="32">+E64*1.2</f>
        <v>0</v>
      </c>
      <c r="G64" s="885">
        <f t="shared" si="32"/>
        <v>0</v>
      </c>
      <c r="H64" s="878"/>
      <c r="I64" s="878"/>
      <c r="J64" s="878"/>
      <c r="K64" s="878"/>
      <c r="L64" s="878"/>
      <c r="M64" s="878"/>
      <c r="N64" s="878"/>
      <c r="O64" s="638"/>
      <c r="P64" s="638"/>
      <c r="Q64" s="638"/>
      <c r="R64" s="638"/>
      <c r="S64" s="638"/>
      <c r="T64" s="638"/>
      <c r="U64" s="638"/>
      <c r="V64" s="638"/>
      <c r="W64" s="638"/>
      <c r="X64" s="638"/>
      <c r="Y64" s="638"/>
      <c r="Z64" s="638"/>
    </row>
    <row r="65" spans="1:26" ht="12" hidden="1" customHeight="1" x14ac:dyDescent="0.35">
      <c r="A65" s="882" t="s">
        <v>118</v>
      </c>
      <c r="B65" s="883" t="s">
        <v>119</v>
      </c>
      <c r="C65" s="884">
        <f>+'[1]Tájékoztató 21'!F64</f>
        <v>344804413</v>
      </c>
      <c r="D65" s="881">
        <f>+'[1]Önkormányzat összevont 1'!F64</f>
        <v>344804413</v>
      </c>
      <c r="E65" s="885"/>
      <c r="F65" s="885">
        <f t="shared" si="32"/>
        <v>0</v>
      </c>
      <c r="G65" s="885">
        <f t="shared" si="32"/>
        <v>0</v>
      </c>
      <c r="H65" s="878"/>
      <c r="I65" s="878"/>
      <c r="J65" s="878"/>
      <c r="K65" s="878"/>
      <c r="L65" s="878"/>
      <c r="M65" s="878"/>
      <c r="N65" s="878"/>
      <c r="O65" s="638"/>
      <c r="P65" s="638"/>
      <c r="Q65" s="638"/>
      <c r="R65" s="638"/>
      <c r="S65" s="638"/>
      <c r="T65" s="638"/>
      <c r="U65" s="638"/>
      <c r="V65" s="638"/>
      <c r="W65" s="638"/>
      <c r="X65" s="638"/>
      <c r="Y65" s="638"/>
      <c r="Z65" s="638"/>
    </row>
    <row r="66" spans="1:26" ht="12" hidden="1" customHeight="1" x14ac:dyDescent="0.35">
      <c r="A66" s="882" t="s">
        <v>120</v>
      </c>
      <c r="B66" s="883" t="s">
        <v>121</v>
      </c>
      <c r="C66" s="884">
        <f>+'[1]Tájékoztató 21'!F65</f>
        <v>0</v>
      </c>
      <c r="D66" s="881">
        <f>+'[1]Önkormányzat összevont 1'!F65</f>
        <v>0</v>
      </c>
      <c r="E66" s="885">
        <f t="shared" ref="E66:E72" si="33">+D66*1.018</f>
        <v>0</v>
      </c>
      <c r="F66" s="885">
        <f t="shared" si="32"/>
        <v>0</v>
      </c>
      <c r="G66" s="885">
        <f t="shared" si="32"/>
        <v>0</v>
      </c>
      <c r="H66" s="878"/>
      <c r="I66" s="878"/>
      <c r="J66" s="878"/>
      <c r="K66" s="878"/>
      <c r="L66" s="878"/>
      <c r="M66" s="878"/>
      <c r="N66" s="878"/>
      <c r="O66" s="638"/>
      <c r="P66" s="638"/>
      <c r="Q66" s="638"/>
      <c r="R66" s="638"/>
      <c r="S66" s="638"/>
      <c r="T66" s="638"/>
      <c r="U66" s="638"/>
      <c r="V66" s="638"/>
      <c r="W66" s="638"/>
      <c r="X66" s="638"/>
      <c r="Y66" s="638"/>
      <c r="Z66" s="638"/>
    </row>
    <row r="67" spans="1:26" ht="12" hidden="1" customHeight="1" x14ac:dyDescent="0.35">
      <c r="A67" s="882" t="s">
        <v>122</v>
      </c>
      <c r="B67" s="886" t="s">
        <v>123</v>
      </c>
      <c r="C67" s="884">
        <f>+'[1]Tájékoztató 21'!F66</f>
        <v>0</v>
      </c>
      <c r="D67" s="881">
        <f>+'[1]Önkormányzat összevont 1'!F66</f>
        <v>0</v>
      </c>
      <c r="E67" s="885">
        <f t="shared" si="33"/>
        <v>0</v>
      </c>
      <c r="F67" s="885">
        <f t="shared" si="32"/>
        <v>0</v>
      </c>
      <c r="G67" s="885">
        <f t="shared" si="32"/>
        <v>0</v>
      </c>
      <c r="H67" s="878"/>
      <c r="I67" s="878"/>
      <c r="J67" s="878"/>
      <c r="K67" s="878"/>
      <c r="L67" s="878"/>
      <c r="M67" s="878"/>
      <c r="N67" s="878"/>
      <c r="O67" s="638"/>
      <c r="P67" s="638"/>
      <c r="Q67" s="638"/>
      <c r="R67" s="638"/>
      <c r="S67" s="638"/>
      <c r="T67" s="638"/>
      <c r="U67" s="638"/>
      <c r="V67" s="638"/>
      <c r="W67" s="638"/>
      <c r="X67" s="638"/>
      <c r="Y67" s="638"/>
      <c r="Z67" s="638"/>
    </row>
    <row r="68" spans="1:26" ht="12" customHeight="1" x14ac:dyDescent="0.35">
      <c r="A68" s="888" t="s">
        <v>124</v>
      </c>
      <c r="B68" s="880" t="s">
        <v>791</v>
      </c>
      <c r="C68" s="887">
        <f>+'[1]Tájékoztató 21'!F67</f>
        <v>0</v>
      </c>
      <c r="D68" s="881">
        <f>+'[1]Önkormányzat összevont 1'!F67</f>
        <v>0</v>
      </c>
      <c r="E68" s="885">
        <f t="shared" si="33"/>
        <v>0</v>
      </c>
      <c r="F68" s="885">
        <f t="shared" si="32"/>
        <v>0</v>
      </c>
      <c r="G68" s="885">
        <f t="shared" si="32"/>
        <v>0</v>
      </c>
      <c r="H68" s="878"/>
      <c r="I68" s="878"/>
      <c r="J68" s="878"/>
      <c r="K68" s="878"/>
      <c r="L68" s="878"/>
      <c r="M68" s="878"/>
      <c r="N68" s="878"/>
      <c r="O68" s="638"/>
      <c r="P68" s="638"/>
      <c r="Q68" s="638"/>
      <c r="R68" s="638"/>
      <c r="S68" s="638"/>
      <c r="T68" s="638"/>
      <c r="U68" s="638"/>
      <c r="V68" s="638"/>
      <c r="W68" s="638"/>
      <c r="X68" s="638"/>
      <c r="Y68" s="638"/>
      <c r="Z68" s="638"/>
    </row>
    <row r="69" spans="1:26" ht="12" hidden="1" customHeight="1" x14ac:dyDescent="0.35">
      <c r="A69" s="882" t="s">
        <v>126</v>
      </c>
      <c r="B69" s="883" t="s">
        <v>127</v>
      </c>
      <c r="C69" s="884">
        <f>+'[1]Tájékoztató 21'!F68</f>
        <v>0</v>
      </c>
      <c r="D69" s="881">
        <f>+'[1]Önkormányzat összevont 1'!F68</f>
        <v>0</v>
      </c>
      <c r="E69" s="885">
        <f t="shared" si="33"/>
        <v>0</v>
      </c>
      <c r="F69" s="885">
        <f t="shared" si="32"/>
        <v>0</v>
      </c>
      <c r="G69" s="885">
        <f t="shared" si="32"/>
        <v>0</v>
      </c>
      <c r="H69" s="878"/>
      <c r="I69" s="878"/>
      <c r="J69" s="878"/>
      <c r="K69" s="878"/>
      <c r="L69" s="878"/>
      <c r="M69" s="878"/>
      <c r="N69" s="878"/>
      <c r="O69" s="638"/>
      <c r="P69" s="638"/>
      <c r="Q69" s="638"/>
      <c r="R69" s="638"/>
      <c r="S69" s="638"/>
      <c r="T69" s="638"/>
      <c r="U69" s="638"/>
      <c r="V69" s="638"/>
      <c r="W69" s="638"/>
      <c r="X69" s="638"/>
      <c r="Y69" s="638"/>
      <c r="Z69" s="638"/>
    </row>
    <row r="70" spans="1:26" ht="12" hidden="1" customHeight="1" x14ac:dyDescent="0.35">
      <c r="A70" s="882" t="s">
        <v>128</v>
      </c>
      <c r="B70" s="883" t="s">
        <v>129</v>
      </c>
      <c r="C70" s="884">
        <f>+'[1]Tájékoztató 21'!F69</f>
        <v>0</v>
      </c>
      <c r="D70" s="881">
        <f>+'[1]Önkormányzat összevont 1'!F69</f>
        <v>0</v>
      </c>
      <c r="E70" s="885">
        <f t="shared" si="33"/>
        <v>0</v>
      </c>
      <c r="F70" s="885">
        <f t="shared" si="32"/>
        <v>0</v>
      </c>
      <c r="G70" s="885">
        <f t="shared" si="32"/>
        <v>0</v>
      </c>
      <c r="H70" s="878"/>
      <c r="I70" s="878"/>
      <c r="J70" s="878"/>
      <c r="K70" s="878"/>
      <c r="L70" s="878"/>
      <c r="M70" s="878"/>
      <c r="N70" s="878"/>
      <c r="O70" s="638"/>
      <c r="P70" s="638"/>
      <c r="Q70" s="638"/>
      <c r="R70" s="638"/>
      <c r="S70" s="638"/>
      <c r="T70" s="638"/>
      <c r="U70" s="638"/>
      <c r="V70" s="638"/>
      <c r="W70" s="638"/>
      <c r="X70" s="638"/>
      <c r="Y70" s="638"/>
      <c r="Z70" s="638"/>
    </row>
    <row r="71" spans="1:26" ht="12" hidden="1" customHeight="1" x14ac:dyDescent="0.35">
      <c r="A71" s="882" t="s">
        <v>130</v>
      </c>
      <c r="B71" s="883" t="s">
        <v>131</v>
      </c>
      <c r="C71" s="884">
        <f>+'[1]Tájékoztató 21'!F70</f>
        <v>0</v>
      </c>
      <c r="D71" s="881">
        <f>+'[1]Önkormányzat összevont 1'!F70</f>
        <v>0</v>
      </c>
      <c r="E71" s="885">
        <f t="shared" si="33"/>
        <v>0</v>
      </c>
      <c r="F71" s="885">
        <f t="shared" si="32"/>
        <v>0</v>
      </c>
      <c r="G71" s="885">
        <f t="shared" si="32"/>
        <v>0</v>
      </c>
      <c r="H71" s="878"/>
      <c r="I71" s="878"/>
      <c r="J71" s="878"/>
      <c r="K71" s="878"/>
      <c r="L71" s="878"/>
      <c r="M71" s="878"/>
      <c r="N71" s="878"/>
      <c r="O71" s="638"/>
      <c r="P71" s="638"/>
      <c r="Q71" s="638"/>
      <c r="R71" s="638"/>
      <c r="S71" s="638"/>
      <c r="T71" s="638"/>
      <c r="U71" s="638"/>
      <c r="V71" s="638"/>
      <c r="W71" s="638"/>
      <c r="X71" s="638"/>
      <c r="Y71" s="638"/>
      <c r="Z71" s="638"/>
    </row>
    <row r="72" spans="1:26" ht="13.5" hidden="1" customHeight="1" x14ac:dyDescent="0.35">
      <c r="A72" s="882" t="s">
        <v>132</v>
      </c>
      <c r="B72" s="886" t="s">
        <v>133</v>
      </c>
      <c r="C72" s="884">
        <f>+'[1]Tájékoztató 21'!F71</f>
        <v>0</v>
      </c>
      <c r="D72" s="881">
        <f>+'[1]Önkormányzat összevont 1'!F71</f>
        <v>0</v>
      </c>
      <c r="E72" s="885">
        <f t="shared" si="33"/>
        <v>0</v>
      </c>
      <c r="F72" s="885">
        <f t="shared" si="32"/>
        <v>0</v>
      </c>
      <c r="G72" s="885">
        <f t="shared" si="32"/>
        <v>0</v>
      </c>
      <c r="H72" s="889"/>
      <c r="I72" s="878"/>
      <c r="J72" s="878"/>
      <c r="K72" s="878"/>
      <c r="L72" s="878"/>
      <c r="M72" s="878"/>
      <c r="N72" s="878"/>
      <c r="O72" s="638"/>
      <c r="P72" s="638"/>
      <c r="Q72" s="638"/>
      <c r="R72" s="638"/>
      <c r="S72" s="638"/>
      <c r="T72" s="638"/>
      <c r="U72" s="638"/>
      <c r="V72" s="638"/>
      <c r="W72" s="638"/>
      <c r="X72" s="638"/>
      <c r="Y72" s="638"/>
      <c r="Z72" s="638"/>
    </row>
    <row r="73" spans="1:26" ht="12" customHeight="1" x14ac:dyDescent="0.35">
      <c r="A73" s="888" t="s">
        <v>134</v>
      </c>
      <c r="B73" s="880" t="s">
        <v>135</v>
      </c>
      <c r="C73" s="887">
        <f>+'[1]Tájékoztató 21'!F72</f>
        <v>1562934665</v>
      </c>
      <c r="D73" s="881">
        <f>+'[1]Önkormányzat összevont 1'!F72</f>
        <v>1562934665</v>
      </c>
      <c r="E73" s="881">
        <f t="shared" ref="E73:N73" si="34">+E74</f>
        <v>147490318</v>
      </c>
      <c r="F73" s="881">
        <f t="shared" si="34"/>
        <v>150440124.36000001</v>
      </c>
      <c r="G73" s="881">
        <f t="shared" si="34"/>
        <v>155109144.84720001</v>
      </c>
      <c r="H73" s="881">
        <f t="shared" si="34"/>
        <v>159871545.74414402</v>
      </c>
      <c r="I73" s="881">
        <f t="shared" si="34"/>
        <v>164729194.65902689</v>
      </c>
      <c r="J73" s="881">
        <f t="shared" si="34"/>
        <v>169683996.55220744</v>
      </c>
      <c r="K73" s="881">
        <f t="shared" si="34"/>
        <v>174737894.4832516</v>
      </c>
      <c r="L73" s="881">
        <f t="shared" si="34"/>
        <v>179892870.37291664</v>
      </c>
      <c r="M73" s="881">
        <f t="shared" si="34"/>
        <v>185150945.78037497</v>
      </c>
      <c r="N73" s="881">
        <f t="shared" si="34"/>
        <v>190514182.69598249</v>
      </c>
      <c r="O73" s="638"/>
      <c r="P73" s="638"/>
      <c r="Q73" s="638"/>
      <c r="R73" s="638"/>
      <c r="S73" s="638"/>
      <c r="T73" s="638"/>
      <c r="U73" s="638"/>
      <c r="V73" s="638"/>
      <c r="W73" s="638"/>
      <c r="X73" s="638"/>
      <c r="Y73" s="638"/>
      <c r="Z73" s="638"/>
    </row>
    <row r="74" spans="1:26" ht="12" customHeight="1" x14ac:dyDescent="0.35">
      <c r="A74" s="882" t="s">
        <v>136</v>
      </c>
      <c r="B74" s="883" t="s">
        <v>137</v>
      </c>
      <c r="C74" s="884">
        <f>+'[1]Tájékoztató 21'!F73</f>
        <v>0</v>
      </c>
      <c r="D74" s="881">
        <f>+'[1]Önkormányzat összevont 1'!F73</f>
        <v>1562934665</v>
      </c>
      <c r="E74" s="885">
        <f>+D74*0.4-29048834-550000000+101365286</f>
        <v>147490318</v>
      </c>
      <c r="F74" s="885">
        <f>+E74*1.02</f>
        <v>150440124.36000001</v>
      </c>
      <c r="G74" s="885">
        <f>F74*1.02+1660218</f>
        <v>155109144.84720001</v>
      </c>
      <c r="H74" s="885">
        <f t="shared" ref="H74:N74" si="35">G74*1.02+1660218</f>
        <v>159871545.74414402</v>
      </c>
      <c r="I74" s="885">
        <f t="shared" si="35"/>
        <v>164729194.65902689</v>
      </c>
      <c r="J74" s="885">
        <f t="shared" si="35"/>
        <v>169683996.55220744</v>
      </c>
      <c r="K74" s="885">
        <f t="shared" si="35"/>
        <v>174737894.4832516</v>
      </c>
      <c r="L74" s="885">
        <f t="shared" si="35"/>
        <v>179892870.37291664</v>
      </c>
      <c r="M74" s="885">
        <f t="shared" si="35"/>
        <v>185150945.78037497</v>
      </c>
      <c r="N74" s="885">
        <f t="shared" si="35"/>
        <v>190514182.69598249</v>
      </c>
      <c r="O74" s="638"/>
      <c r="P74" s="638"/>
      <c r="Q74" s="638"/>
      <c r="R74" s="638"/>
      <c r="S74" s="638"/>
      <c r="T74" s="638"/>
      <c r="U74" s="638"/>
      <c r="V74" s="638"/>
      <c r="W74" s="638"/>
      <c r="X74" s="638"/>
      <c r="Y74" s="638"/>
      <c r="Z74" s="638"/>
    </row>
    <row r="75" spans="1:26" ht="12" customHeight="1" x14ac:dyDescent="0.35">
      <c r="A75" s="882" t="s">
        <v>138</v>
      </c>
      <c r="B75" s="886" t="s">
        <v>139</v>
      </c>
      <c r="C75" s="884">
        <f>+'[1]Tájékoztató 21'!F74</f>
        <v>0</v>
      </c>
      <c r="D75" s="881">
        <f>+'[1]Önkormányzat összevont 1'!F74</f>
        <v>0</v>
      </c>
      <c r="E75" s="885">
        <f>+D75*1.018</f>
        <v>0</v>
      </c>
      <c r="F75" s="885">
        <f t="shared" ref="F75:N75" si="36">+E75*1.2</f>
        <v>0</v>
      </c>
      <c r="G75" s="885">
        <f t="shared" si="36"/>
        <v>0</v>
      </c>
      <c r="H75" s="885">
        <f t="shared" si="36"/>
        <v>0</v>
      </c>
      <c r="I75" s="885">
        <f t="shared" si="36"/>
        <v>0</v>
      </c>
      <c r="J75" s="885">
        <f t="shared" si="36"/>
        <v>0</v>
      </c>
      <c r="K75" s="885">
        <f t="shared" si="36"/>
        <v>0</v>
      </c>
      <c r="L75" s="885">
        <f t="shared" si="36"/>
        <v>0</v>
      </c>
      <c r="M75" s="885">
        <f t="shared" si="36"/>
        <v>0</v>
      </c>
      <c r="N75" s="885">
        <f t="shared" si="36"/>
        <v>0</v>
      </c>
      <c r="O75" s="638"/>
      <c r="P75" s="638"/>
      <c r="Q75" s="638"/>
      <c r="R75" s="638"/>
      <c r="S75" s="638"/>
      <c r="T75" s="638"/>
      <c r="U75" s="638"/>
      <c r="V75" s="638"/>
      <c r="W75" s="638"/>
      <c r="X75" s="638"/>
      <c r="Y75" s="638"/>
      <c r="Z75" s="638"/>
    </row>
    <row r="76" spans="1:26" ht="12" customHeight="1" x14ac:dyDescent="0.35">
      <c r="A76" s="888" t="s">
        <v>140</v>
      </c>
      <c r="B76" s="880" t="s">
        <v>141</v>
      </c>
      <c r="C76" s="887">
        <f>+'[1]Tájékoztató 21'!F75</f>
        <v>33033603</v>
      </c>
      <c r="D76" s="881">
        <f>+'[1]Önkormányzat összevont 1'!F75</f>
        <v>33033603</v>
      </c>
      <c r="E76" s="881">
        <f t="shared" ref="E76:N76" si="37">+E78</f>
        <v>33628207.854000002</v>
      </c>
      <c r="F76" s="881">
        <f t="shared" si="37"/>
        <v>34300772.011080004</v>
      </c>
      <c r="G76" s="881">
        <f t="shared" si="37"/>
        <v>34986787.451301605</v>
      </c>
      <c r="H76" s="881">
        <f t="shared" si="37"/>
        <v>35686523.200327635</v>
      </c>
      <c r="I76" s="881">
        <f t="shared" si="37"/>
        <v>36400253.664334185</v>
      </c>
      <c r="J76" s="881">
        <f t="shared" si="37"/>
        <v>37128258.737620868</v>
      </c>
      <c r="K76" s="881">
        <f t="shared" si="37"/>
        <v>37870823.912373289</v>
      </c>
      <c r="L76" s="881">
        <f t="shared" si="37"/>
        <v>38628240.390620753</v>
      </c>
      <c r="M76" s="881">
        <f t="shared" si="37"/>
        <v>39400805.198433168</v>
      </c>
      <c r="N76" s="881">
        <f t="shared" si="37"/>
        <v>40188821.302401833</v>
      </c>
      <c r="O76" s="638"/>
      <c r="P76" s="638"/>
      <c r="Q76" s="638"/>
      <c r="R76" s="638"/>
      <c r="S76" s="638"/>
      <c r="T76" s="638"/>
      <c r="U76" s="638"/>
      <c r="V76" s="638"/>
      <c r="W76" s="638"/>
      <c r="X76" s="638"/>
      <c r="Y76" s="638"/>
      <c r="Z76" s="638"/>
    </row>
    <row r="77" spans="1:26" ht="12" customHeight="1" x14ac:dyDescent="0.35">
      <c r="A77" s="882" t="s">
        <v>142</v>
      </c>
      <c r="B77" s="883" t="s">
        <v>143</v>
      </c>
      <c r="C77" s="884">
        <f>+'[1]Tájékoztató 21'!F76</f>
        <v>0</v>
      </c>
      <c r="D77" s="881">
        <f>+'[1]Önkormányzat összevont 1'!F76</f>
        <v>0</v>
      </c>
      <c r="E77" s="885">
        <f t="shared" ref="E77:E85" si="38">+D77*1.018</f>
        <v>0</v>
      </c>
      <c r="F77" s="885">
        <f t="shared" ref="F77:N77" si="39">+E77*1.2</f>
        <v>0</v>
      </c>
      <c r="G77" s="885">
        <f t="shared" si="39"/>
        <v>0</v>
      </c>
      <c r="H77" s="885">
        <f t="shared" si="39"/>
        <v>0</v>
      </c>
      <c r="I77" s="885">
        <f t="shared" si="39"/>
        <v>0</v>
      </c>
      <c r="J77" s="885">
        <f t="shared" si="39"/>
        <v>0</v>
      </c>
      <c r="K77" s="885">
        <f t="shared" si="39"/>
        <v>0</v>
      </c>
      <c r="L77" s="885">
        <f t="shared" si="39"/>
        <v>0</v>
      </c>
      <c r="M77" s="885">
        <f t="shared" si="39"/>
        <v>0</v>
      </c>
      <c r="N77" s="885">
        <f t="shared" si="39"/>
        <v>0</v>
      </c>
      <c r="O77" s="638"/>
      <c r="P77" s="638"/>
      <c r="Q77" s="638"/>
      <c r="R77" s="638"/>
      <c r="S77" s="638"/>
      <c r="T77" s="638"/>
      <c r="U77" s="638"/>
      <c r="V77" s="638"/>
      <c r="W77" s="638"/>
      <c r="X77" s="638"/>
      <c r="Y77" s="638"/>
      <c r="Z77" s="638"/>
    </row>
    <row r="78" spans="1:26" ht="12" customHeight="1" x14ac:dyDescent="0.35">
      <c r="A78" s="882" t="s">
        <v>144</v>
      </c>
      <c r="B78" s="883" t="s">
        <v>145</v>
      </c>
      <c r="C78" s="884">
        <f>+'[1]Tájékoztató 21'!F77</f>
        <v>33033603</v>
      </c>
      <c r="D78" s="881">
        <f>+'[1]Önkormányzat összevont 1'!F77</f>
        <v>33033603</v>
      </c>
      <c r="E78" s="885">
        <f t="shared" si="38"/>
        <v>33628207.854000002</v>
      </c>
      <c r="F78" s="885">
        <f t="shared" ref="F78:N78" si="40">+E78*1.02</f>
        <v>34300772.011080004</v>
      </c>
      <c r="G78" s="885">
        <f t="shared" si="40"/>
        <v>34986787.451301605</v>
      </c>
      <c r="H78" s="885">
        <f t="shared" si="40"/>
        <v>35686523.200327635</v>
      </c>
      <c r="I78" s="885">
        <f t="shared" si="40"/>
        <v>36400253.664334185</v>
      </c>
      <c r="J78" s="885">
        <f t="shared" si="40"/>
        <v>37128258.737620868</v>
      </c>
      <c r="K78" s="885">
        <f t="shared" si="40"/>
        <v>37870823.912373289</v>
      </c>
      <c r="L78" s="885">
        <f t="shared" si="40"/>
        <v>38628240.390620753</v>
      </c>
      <c r="M78" s="885">
        <f t="shared" si="40"/>
        <v>39400805.198433168</v>
      </c>
      <c r="N78" s="885">
        <f t="shared" si="40"/>
        <v>40188821.302401833</v>
      </c>
      <c r="O78" s="638"/>
      <c r="P78" s="638"/>
      <c r="Q78" s="638"/>
      <c r="R78" s="638"/>
      <c r="S78" s="638"/>
      <c r="T78" s="638"/>
      <c r="U78" s="638"/>
      <c r="V78" s="638"/>
      <c r="W78" s="638"/>
      <c r="X78" s="638"/>
      <c r="Y78" s="638"/>
      <c r="Z78" s="638"/>
    </row>
    <row r="79" spans="1:26" ht="12" customHeight="1" x14ac:dyDescent="0.35">
      <c r="A79" s="882" t="s">
        <v>146</v>
      </c>
      <c r="B79" s="886" t="s">
        <v>147</v>
      </c>
      <c r="C79" s="884">
        <f>+'[1]Tájékoztató 21'!F78</f>
        <v>0</v>
      </c>
      <c r="D79" s="881">
        <f>+'[1]Önkormányzat összevont 1'!F78</f>
        <v>0</v>
      </c>
      <c r="E79" s="885">
        <f t="shared" si="38"/>
        <v>0</v>
      </c>
      <c r="F79" s="885">
        <f t="shared" ref="F79:N85" si="41">+E79*1.2</f>
        <v>0</v>
      </c>
      <c r="G79" s="885">
        <f t="shared" si="41"/>
        <v>0</v>
      </c>
      <c r="H79" s="885">
        <f t="shared" si="41"/>
        <v>0</v>
      </c>
      <c r="I79" s="885">
        <f t="shared" si="41"/>
        <v>0</v>
      </c>
      <c r="J79" s="885">
        <f t="shared" si="41"/>
        <v>0</v>
      </c>
      <c r="K79" s="885">
        <f t="shared" si="41"/>
        <v>0</v>
      </c>
      <c r="L79" s="885">
        <f t="shared" si="41"/>
        <v>0</v>
      </c>
      <c r="M79" s="885">
        <f t="shared" si="41"/>
        <v>0</v>
      </c>
      <c r="N79" s="885">
        <f t="shared" si="41"/>
        <v>0</v>
      </c>
      <c r="O79" s="638"/>
      <c r="P79" s="638"/>
      <c r="Q79" s="638"/>
      <c r="R79" s="638"/>
      <c r="S79" s="638"/>
      <c r="T79" s="638"/>
      <c r="U79" s="638"/>
      <c r="V79" s="638"/>
      <c r="W79" s="638"/>
      <c r="X79" s="638"/>
      <c r="Y79" s="638"/>
      <c r="Z79" s="638"/>
    </row>
    <row r="80" spans="1:26" ht="12" customHeight="1" x14ac:dyDescent="0.35">
      <c r="A80" s="888" t="s">
        <v>148</v>
      </c>
      <c r="B80" s="880" t="s">
        <v>628</v>
      </c>
      <c r="C80" s="887">
        <f>+'[1]Tájékoztató 21'!F79</f>
        <v>0</v>
      </c>
      <c r="D80" s="881">
        <f>+'[1]Önkormányzat összevont 1'!F79</f>
        <v>0</v>
      </c>
      <c r="E80" s="885">
        <f t="shared" si="38"/>
        <v>0</v>
      </c>
      <c r="F80" s="885">
        <f t="shared" si="41"/>
        <v>0</v>
      </c>
      <c r="G80" s="885">
        <f t="shared" si="41"/>
        <v>0</v>
      </c>
      <c r="H80" s="885">
        <f t="shared" si="41"/>
        <v>0</v>
      </c>
      <c r="I80" s="885">
        <f t="shared" si="41"/>
        <v>0</v>
      </c>
      <c r="J80" s="885">
        <f t="shared" si="41"/>
        <v>0</v>
      </c>
      <c r="K80" s="885">
        <f t="shared" si="41"/>
        <v>0</v>
      </c>
      <c r="L80" s="885">
        <f t="shared" si="41"/>
        <v>0</v>
      </c>
      <c r="M80" s="885">
        <f t="shared" si="41"/>
        <v>0</v>
      </c>
      <c r="N80" s="885">
        <f t="shared" si="41"/>
        <v>0</v>
      </c>
      <c r="O80" s="638"/>
      <c r="P80" s="638"/>
      <c r="Q80" s="638"/>
      <c r="R80" s="638"/>
      <c r="S80" s="638"/>
      <c r="T80" s="638"/>
      <c r="U80" s="638"/>
      <c r="V80" s="638"/>
      <c r="W80" s="638"/>
      <c r="X80" s="638"/>
      <c r="Y80" s="638"/>
      <c r="Z80" s="638"/>
    </row>
    <row r="81" spans="1:26" ht="12" hidden="1" customHeight="1" x14ac:dyDescent="0.35">
      <c r="A81" s="890" t="s">
        <v>150</v>
      </c>
      <c r="B81" s="883" t="s">
        <v>151</v>
      </c>
      <c r="C81" s="884">
        <f>+'[1]Tájékoztató 21'!F80</f>
        <v>0</v>
      </c>
      <c r="D81" s="881">
        <f>+'[1]Önkormányzat összevont 1'!F80</f>
        <v>0</v>
      </c>
      <c r="E81" s="885">
        <f t="shared" si="38"/>
        <v>0</v>
      </c>
      <c r="F81" s="885">
        <f t="shared" si="41"/>
        <v>0</v>
      </c>
      <c r="G81" s="885">
        <f t="shared" si="41"/>
        <v>0</v>
      </c>
      <c r="H81" s="885">
        <f t="shared" si="41"/>
        <v>0</v>
      </c>
      <c r="I81" s="885">
        <f t="shared" si="41"/>
        <v>0</v>
      </c>
      <c r="J81" s="885">
        <f t="shared" si="41"/>
        <v>0</v>
      </c>
      <c r="K81" s="885">
        <f t="shared" si="41"/>
        <v>0</v>
      </c>
      <c r="L81" s="885">
        <f t="shared" si="41"/>
        <v>0</v>
      </c>
      <c r="M81" s="885">
        <f t="shared" si="41"/>
        <v>0</v>
      </c>
      <c r="N81" s="885">
        <f t="shared" si="41"/>
        <v>0</v>
      </c>
      <c r="O81" s="638"/>
      <c r="P81" s="638"/>
      <c r="Q81" s="638"/>
      <c r="R81" s="638"/>
      <c r="S81" s="638"/>
      <c r="T81" s="638"/>
      <c r="U81" s="638"/>
      <c r="V81" s="638"/>
      <c r="W81" s="638"/>
      <c r="X81" s="638"/>
      <c r="Y81" s="638"/>
      <c r="Z81" s="638"/>
    </row>
    <row r="82" spans="1:26" ht="12" hidden="1" customHeight="1" x14ac:dyDescent="0.35">
      <c r="A82" s="890" t="s">
        <v>152</v>
      </c>
      <c r="B82" s="883" t="s">
        <v>153</v>
      </c>
      <c r="C82" s="884">
        <f>+'[1]Tájékoztató 21'!F81</f>
        <v>0</v>
      </c>
      <c r="D82" s="881">
        <f>+'[1]Önkormányzat összevont 1'!F81</f>
        <v>0</v>
      </c>
      <c r="E82" s="885">
        <f t="shared" si="38"/>
        <v>0</v>
      </c>
      <c r="F82" s="885">
        <f t="shared" si="41"/>
        <v>0</v>
      </c>
      <c r="G82" s="885">
        <f t="shared" si="41"/>
        <v>0</v>
      </c>
      <c r="H82" s="885">
        <f t="shared" si="41"/>
        <v>0</v>
      </c>
      <c r="I82" s="885">
        <f t="shared" si="41"/>
        <v>0</v>
      </c>
      <c r="J82" s="885">
        <f t="shared" si="41"/>
        <v>0</v>
      </c>
      <c r="K82" s="885">
        <f t="shared" si="41"/>
        <v>0</v>
      </c>
      <c r="L82" s="885">
        <f t="shared" si="41"/>
        <v>0</v>
      </c>
      <c r="M82" s="885">
        <f t="shared" si="41"/>
        <v>0</v>
      </c>
      <c r="N82" s="885">
        <f t="shared" si="41"/>
        <v>0</v>
      </c>
      <c r="O82" s="638"/>
      <c r="P82" s="638"/>
      <c r="Q82" s="638"/>
      <c r="R82" s="638"/>
      <c r="S82" s="638"/>
      <c r="T82" s="638"/>
      <c r="U82" s="638"/>
      <c r="V82" s="638"/>
      <c r="W82" s="638"/>
      <c r="X82" s="638"/>
      <c r="Y82" s="638"/>
      <c r="Z82" s="638"/>
    </row>
    <row r="83" spans="1:26" ht="12" hidden="1" customHeight="1" x14ac:dyDescent="0.35">
      <c r="A83" s="890" t="s">
        <v>154</v>
      </c>
      <c r="B83" s="883" t="s">
        <v>155</v>
      </c>
      <c r="C83" s="884">
        <f>+'[1]Tájékoztató 21'!F82</f>
        <v>0</v>
      </c>
      <c r="D83" s="881">
        <f>+'[1]Önkormányzat összevont 1'!F82</f>
        <v>0</v>
      </c>
      <c r="E83" s="885">
        <f t="shared" si="38"/>
        <v>0</v>
      </c>
      <c r="F83" s="885">
        <f t="shared" si="41"/>
        <v>0</v>
      </c>
      <c r="G83" s="885">
        <f t="shared" si="41"/>
        <v>0</v>
      </c>
      <c r="H83" s="885">
        <f t="shared" si="41"/>
        <v>0</v>
      </c>
      <c r="I83" s="885">
        <f t="shared" si="41"/>
        <v>0</v>
      </c>
      <c r="J83" s="885">
        <f t="shared" si="41"/>
        <v>0</v>
      </c>
      <c r="K83" s="885">
        <f t="shared" si="41"/>
        <v>0</v>
      </c>
      <c r="L83" s="885">
        <f t="shared" si="41"/>
        <v>0</v>
      </c>
      <c r="M83" s="885">
        <f t="shared" si="41"/>
        <v>0</v>
      </c>
      <c r="N83" s="885">
        <f t="shared" si="41"/>
        <v>0</v>
      </c>
      <c r="O83" s="638"/>
      <c r="P83" s="638"/>
      <c r="Q83" s="638"/>
      <c r="R83" s="638"/>
      <c r="S83" s="638"/>
      <c r="T83" s="638"/>
      <c r="U83" s="638"/>
      <c r="V83" s="638"/>
      <c r="W83" s="638"/>
      <c r="X83" s="638"/>
      <c r="Y83" s="638"/>
      <c r="Z83" s="638"/>
    </row>
    <row r="84" spans="1:26" ht="12" hidden="1" customHeight="1" x14ac:dyDescent="0.35">
      <c r="A84" s="890" t="s">
        <v>156</v>
      </c>
      <c r="B84" s="886" t="s">
        <v>157</v>
      </c>
      <c r="C84" s="884">
        <f>+'[1]Tájékoztató 21'!F83</f>
        <v>0</v>
      </c>
      <c r="D84" s="881">
        <f>+'[1]Önkormányzat összevont 1'!F83</f>
        <v>0</v>
      </c>
      <c r="E84" s="885">
        <f t="shared" si="38"/>
        <v>0</v>
      </c>
      <c r="F84" s="885">
        <f t="shared" si="41"/>
        <v>0</v>
      </c>
      <c r="G84" s="885">
        <f t="shared" si="41"/>
        <v>0</v>
      </c>
      <c r="H84" s="885">
        <f t="shared" si="41"/>
        <v>0</v>
      </c>
      <c r="I84" s="885">
        <f t="shared" si="41"/>
        <v>0</v>
      </c>
      <c r="J84" s="885">
        <f t="shared" si="41"/>
        <v>0</v>
      </c>
      <c r="K84" s="885">
        <f t="shared" si="41"/>
        <v>0</v>
      </c>
      <c r="L84" s="885">
        <f t="shared" si="41"/>
        <v>0</v>
      </c>
      <c r="M84" s="885">
        <f t="shared" si="41"/>
        <v>0</v>
      </c>
      <c r="N84" s="885">
        <f t="shared" si="41"/>
        <v>0</v>
      </c>
      <c r="O84" s="638"/>
      <c r="P84" s="638"/>
      <c r="Q84" s="638"/>
      <c r="R84" s="638"/>
      <c r="S84" s="638"/>
      <c r="T84" s="638"/>
      <c r="U84" s="638"/>
      <c r="V84" s="638"/>
      <c r="W84" s="638"/>
      <c r="X84" s="638"/>
      <c r="Y84" s="638"/>
      <c r="Z84" s="638"/>
    </row>
    <row r="85" spans="1:26" ht="12" customHeight="1" x14ac:dyDescent="0.35">
      <c r="A85" s="888" t="s">
        <v>158</v>
      </c>
      <c r="B85" s="880" t="s">
        <v>159</v>
      </c>
      <c r="C85" s="887">
        <f>+'[1]Tájékoztató 21'!F84</f>
        <v>0</v>
      </c>
      <c r="D85" s="881">
        <f>+'[1]Önkormányzat összevont 1'!F84</f>
        <v>0</v>
      </c>
      <c r="E85" s="885">
        <f t="shared" si="38"/>
        <v>0</v>
      </c>
      <c r="F85" s="885">
        <f t="shared" si="41"/>
        <v>0</v>
      </c>
      <c r="G85" s="885">
        <f t="shared" si="41"/>
        <v>0</v>
      </c>
      <c r="H85" s="885">
        <f t="shared" si="41"/>
        <v>0</v>
      </c>
      <c r="I85" s="885">
        <f t="shared" si="41"/>
        <v>0</v>
      </c>
      <c r="J85" s="885">
        <f t="shared" si="41"/>
        <v>0</v>
      </c>
      <c r="K85" s="885">
        <f t="shared" si="41"/>
        <v>0</v>
      </c>
      <c r="L85" s="885">
        <f t="shared" si="41"/>
        <v>0</v>
      </c>
      <c r="M85" s="885">
        <f t="shared" si="41"/>
        <v>0</v>
      </c>
      <c r="N85" s="885">
        <f t="shared" si="41"/>
        <v>0</v>
      </c>
      <c r="O85" s="638"/>
      <c r="P85" s="638"/>
      <c r="Q85" s="638"/>
      <c r="R85" s="638"/>
      <c r="S85" s="638"/>
      <c r="T85" s="638"/>
      <c r="U85" s="638"/>
      <c r="V85" s="638"/>
      <c r="W85" s="638"/>
      <c r="X85" s="638"/>
      <c r="Y85" s="638"/>
      <c r="Z85" s="638"/>
    </row>
    <row r="86" spans="1:26" ht="12" customHeight="1" x14ac:dyDescent="0.35">
      <c r="A86" s="888" t="s">
        <v>160</v>
      </c>
      <c r="B86" s="888" t="s">
        <v>161</v>
      </c>
      <c r="C86" s="887">
        <f>+'[1]Tájékoztató 21'!F85</f>
        <v>1940772681</v>
      </c>
      <c r="D86" s="881">
        <f>+'[1]Önkormányzat összevont 1'!F85</f>
        <v>1940772681</v>
      </c>
      <c r="E86" s="881">
        <f t="shared" ref="E86:N86" si="42">+E85+E80+E76+E73+E68+E64</f>
        <v>181118525.854</v>
      </c>
      <c r="F86" s="881">
        <f t="shared" si="42"/>
        <v>184740896.37108001</v>
      </c>
      <c r="G86" s="881">
        <f t="shared" si="42"/>
        <v>190095932.29850161</v>
      </c>
      <c r="H86" s="881">
        <f t="shared" si="42"/>
        <v>195558068.94447166</v>
      </c>
      <c r="I86" s="881">
        <f t="shared" si="42"/>
        <v>201129448.32336107</v>
      </c>
      <c r="J86" s="881">
        <f t="shared" si="42"/>
        <v>206812255.2898283</v>
      </c>
      <c r="K86" s="881">
        <f t="shared" si="42"/>
        <v>212608718.39562488</v>
      </c>
      <c r="L86" s="881">
        <f t="shared" si="42"/>
        <v>218521110.76353741</v>
      </c>
      <c r="M86" s="881">
        <f t="shared" si="42"/>
        <v>224551750.97880813</v>
      </c>
      <c r="N86" s="881">
        <f t="shared" si="42"/>
        <v>230703003.99838433</v>
      </c>
      <c r="O86" s="638"/>
      <c r="P86" s="638"/>
      <c r="Q86" s="638"/>
      <c r="R86" s="638"/>
      <c r="S86" s="638"/>
      <c r="T86" s="638"/>
      <c r="U86" s="638"/>
      <c r="V86" s="638"/>
      <c r="W86" s="638"/>
      <c r="X86" s="638"/>
      <c r="Y86" s="638"/>
      <c r="Z86" s="638"/>
    </row>
    <row r="87" spans="1:26" ht="15" customHeight="1" x14ac:dyDescent="0.35">
      <c r="A87" s="888" t="s">
        <v>162</v>
      </c>
      <c r="B87" s="888" t="s">
        <v>163</v>
      </c>
      <c r="C87" s="887">
        <f>+'[1]Tájékoztató 21'!F86</f>
        <v>4266517849</v>
      </c>
      <c r="D87" s="881">
        <f>+'[1]Önkormányzat összevont 1'!F86</f>
        <v>4266517849</v>
      </c>
      <c r="E87" s="881">
        <f t="shared" ref="E87:N87" si="43">+E86+E63</f>
        <v>1863160886.8460002</v>
      </c>
      <c r="F87" s="881">
        <f t="shared" si="43"/>
        <v>1900424104.5829198</v>
      </c>
      <c r="G87" s="881">
        <f t="shared" si="43"/>
        <v>1940092804.6745787</v>
      </c>
      <c r="H87" s="881">
        <f t="shared" si="43"/>
        <v>1980554878.76807</v>
      </c>
      <c r="I87" s="881">
        <f t="shared" si="43"/>
        <v>2021826194.3434317</v>
      </c>
      <c r="J87" s="881">
        <f t="shared" si="43"/>
        <v>2063922936.2302999</v>
      </c>
      <c r="K87" s="881">
        <f t="shared" si="43"/>
        <v>2106861612.9549062</v>
      </c>
      <c r="L87" s="881">
        <f t="shared" si="43"/>
        <v>2150659063.2140045</v>
      </c>
      <c r="M87" s="881">
        <f t="shared" si="43"/>
        <v>2195332462.4782844</v>
      </c>
      <c r="N87" s="881">
        <f t="shared" si="43"/>
        <v>2240899329.7278504</v>
      </c>
      <c r="O87" s="638"/>
      <c r="P87" s="638"/>
      <c r="Q87" s="638"/>
      <c r="R87" s="638"/>
      <c r="S87" s="638"/>
      <c r="T87" s="638"/>
      <c r="U87" s="638"/>
      <c r="V87" s="638"/>
      <c r="W87" s="638"/>
      <c r="X87" s="638"/>
      <c r="Y87" s="638"/>
      <c r="Z87" s="638"/>
    </row>
    <row r="88" spans="1:26" ht="14.5" x14ac:dyDescent="0.35">
      <c r="A88" s="640"/>
      <c r="B88" s="641"/>
      <c r="C88" s="641"/>
      <c r="D88" s="792"/>
      <c r="E88" s="793"/>
      <c r="F88" s="793"/>
      <c r="G88" s="793"/>
      <c r="H88" s="793"/>
      <c r="I88" s="793"/>
      <c r="J88" s="793"/>
      <c r="K88" s="793"/>
      <c r="L88" s="793"/>
      <c r="M88" s="793"/>
      <c r="N88" s="793"/>
      <c r="O88" s="638"/>
      <c r="P88" s="638"/>
      <c r="Q88" s="638"/>
      <c r="R88" s="638"/>
      <c r="S88" s="638"/>
      <c r="T88" s="638"/>
      <c r="U88" s="638"/>
      <c r="V88" s="638"/>
      <c r="W88" s="638"/>
      <c r="X88" s="638"/>
      <c r="Y88" s="638"/>
      <c r="Z88" s="638"/>
    </row>
    <row r="89" spans="1:26" ht="12" customHeight="1" x14ac:dyDescent="0.35">
      <c r="A89" s="872" t="s">
        <v>164</v>
      </c>
      <c r="B89" s="872"/>
      <c r="C89" s="872"/>
      <c r="D89" s="872"/>
      <c r="E89" s="872"/>
      <c r="F89" s="872"/>
      <c r="G89" s="872"/>
      <c r="H89" s="872"/>
      <c r="I89" s="872"/>
      <c r="J89" s="872"/>
      <c r="K89" s="872"/>
      <c r="L89" s="872"/>
      <c r="M89" s="872"/>
      <c r="N89" s="872"/>
      <c r="O89" s="638"/>
      <c r="P89" s="638"/>
      <c r="Q89" s="638"/>
      <c r="R89" s="638"/>
      <c r="S89" s="638"/>
      <c r="T89" s="638"/>
      <c r="U89" s="638"/>
      <c r="V89" s="638"/>
      <c r="W89" s="638"/>
      <c r="X89" s="638"/>
      <c r="Y89" s="638"/>
      <c r="Z89" s="638"/>
    </row>
    <row r="90" spans="1:26" ht="12" customHeight="1" x14ac:dyDescent="0.35">
      <c r="A90" s="891"/>
      <c r="B90" s="853"/>
      <c r="C90" s="892"/>
      <c r="D90" s="875"/>
      <c r="E90" s="874"/>
      <c r="F90"/>
      <c r="G90"/>
      <c r="H90" s="878"/>
      <c r="I90" s="878"/>
      <c r="J90" s="878"/>
      <c r="K90" s="878"/>
      <c r="L90" s="878"/>
      <c r="M90" s="876" t="s">
        <v>652</v>
      </c>
      <c r="N90" s="877"/>
      <c r="O90" s="638"/>
      <c r="P90" s="638"/>
      <c r="Q90" s="638"/>
      <c r="R90" s="638"/>
      <c r="S90" s="638"/>
      <c r="T90" s="638"/>
      <c r="U90" s="638"/>
      <c r="V90" s="638"/>
      <c r="W90" s="638"/>
      <c r="X90" s="638"/>
      <c r="Y90" s="638"/>
      <c r="Z90" s="638"/>
    </row>
    <row r="91" spans="1:26" ht="24" customHeight="1" x14ac:dyDescent="0.35">
      <c r="A91" s="879" t="s">
        <v>390</v>
      </c>
      <c r="B91" s="879" t="s">
        <v>391</v>
      </c>
      <c r="C91" s="879" t="s">
        <v>794</v>
      </c>
      <c r="D91" s="879" t="s">
        <v>657</v>
      </c>
      <c r="E91" s="879" t="s">
        <v>790</v>
      </c>
      <c r="F91" s="879" t="s">
        <v>813</v>
      </c>
      <c r="G91" s="879" t="s">
        <v>855</v>
      </c>
      <c r="H91" s="879" t="s">
        <v>955</v>
      </c>
      <c r="I91" s="879" t="s">
        <v>956</v>
      </c>
      <c r="J91" s="879" t="s">
        <v>957</v>
      </c>
      <c r="K91" s="879" t="s">
        <v>958</v>
      </c>
      <c r="L91" s="879" t="s">
        <v>959</v>
      </c>
      <c r="M91" s="879" t="s">
        <v>960</v>
      </c>
      <c r="N91" s="879" t="s">
        <v>961</v>
      </c>
      <c r="O91" s="638"/>
      <c r="P91" s="638"/>
      <c r="Q91" s="638"/>
      <c r="R91" s="638"/>
      <c r="S91" s="638"/>
      <c r="T91" s="638"/>
      <c r="U91" s="638"/>
      <c r="V91" s="638"/>
      <c r="W91" s="638"/>
      <c r="X91" s="638"/>
      <c r="Y91" s="638"/>
      <c r="Z91" s="638"/>
    </row>
    <row r="92" spans="1:26" ht="12" customHeight="1" x14ac:dyDescent="0.35">
      <c r="A92" s="879">
        <v>1</v>
      </c>
      <c r="B92" s="879">
        <v>2</v>
      </c>
      <c r="C92" s="879">
        <v>3</v>
      </c>
      <c r="D92" s="879">
        <v>4</v>
      </c>
      <c r="E92" s="879">
        <v>5</v>
      </c>
      <c r="F92" s="879">
        <v>6</v>
      </c>
      <c r="G92" s="879">
        <v>7</v>
      </c>
      <c r="H92" s="879">
        <v>8</v>
      </c>
      <c r="I92" s="879">
        <v>9</v>
      </c>
      <c r="J92" s="879">
        <v>10</v>
      </c>
      <c r="K92" s="879">
        <v>11</v>
      </c>
      <c r="L92" s="879">
        <v>12</v>
      </c>
      <c r="M92" s="879">
        <v>13</v>
      </c>
      <c r="N92" s="879">
        <v>14</v>
      </c>
      <c r="O92" s="638"/>
      <c r="P92" s="638"/>
      <c r="Q92" s="638"/>
      <c r="R92" s="638"/>
      <c r="S92" s="638"/>
      <c r="T92" s="638"/>
      <c r="U92" s="638"/>
      <c r="V92" s="638"/>
      <c r="W92" s="638"/>
      <c r="X92" s="638"/>
      <c r="Y92" s="638"/>
      <c r="Z92" s="638"/>
    </row>
    <row r="93" spans="1:26" ht="15" customHeight="1" x14ac:dyDescent="0.35">
      <c r="A93" s="880" t="s">
        <v>4</v>
      </c>
      <c r="B93" s="888" t="s">
        <v>964</v>
      </c>
      <c r="C93" s="893">
        <f>+'[1]Tájékoztató 21'!F92</f>
        <v>2412021456</v>
      </c>
      <c r="D93" s="881">
        <f>+'[1]Önkormányzat összevont 1'!F95</f>
        <v>2412021456</v>
      </c>
      <c r="E93" s="881">
        <f>SUM(E94:E99)-E97</f>
        <v>1760670754.9400001</v>
      </c>
      <c r="F93" s="881">
        <f t="shared" ref="F93:N93" si="44">SUM(F94:F99)-F97</f>
        <v>1787429887.6387999</v>
      </c>
      <c r="G93" s="881">
        <f t="shared" si="44"/>
        <v>1815596778.908376</v>
      </c>
      <c r="H93" s="881">
        <f t="shared" si="44"/>
        <v>1844328241.080646</v>
      </c>
      <c r="I93" s="881">
        <f t="shared" si="44"/>
        <v>1873635586.5750551</v>
      </c>
      <c r="J93" s="881">
        <f t="shared" si="44"/>
        <v>1903530355.8974628</v>
      </c>
      <c r="K93" s="881">
        <f t="shared" si="44"/>
        <v>1934024321.1989551</v>
      </c>
      <c r="L93" s="881">
        <f t="shared" si="44"/>
        <v>1965129489.905781</v>
      </c>
      <c r="M93" s="881">
        <f t="shared" si="44"/>
        <v>1996858108.4218345</v>
      </c>
      <c r="N93" s="881">
        <f t="shared" si="44"/>
        <v>2029222657.9051318</v>
      </c>
      <c r="O93" s="638"/>
      <c r="P93" s="638"/>
      <c r="Q93" s="638"/>
      <c r="R93" s="638"/>
      <c r="S93" s="638"/>
      <c r="T93" s="638"/>
      <c r="U93" s="638"/>
      <c r="V93" s="638"/>
      <c r="W93" s="638"/>
      <c r="X93" s="638"/>
      <c r="Y93" s="638"/>
      <c r="Z93" s="638"/>
    </row>
    <row r="94" spans="1:26" ht="12.75" customHeight="1" x14ac:dyDescent="0.35">
      <c r="A94" s="882" t="s">
        <v>6</v>
      </c>
      <c r="B94" s="886" t="s">
        <v>168</v>
      </c>
      <c r="C94" s="894">
        <f>+'[1]Tájékoztató 21'!F93</f>
        <v>736352779</v>
      </c>
      <c r="D94" s="881">
        <f>+'[1]Önkormányzat összevont 1'!F96</f>
        <v>736352779</v>
      </c>
      <c r="E94" s="885">
        <f>+D94*1.018</f>
        <v>749607129.02199996</v>
      </c>
      <c r="F94" s="885">
        <f>+E94*1.02</f>
        <v>764599271.60244</v>
      </c>
      <c r="G94" s="885">
        <f t="shared" ref="G94:N95" si="45">+F94*1.02</f>
        <v>779891257.0344888</v>
      </c>
      <c r="H94" s="885">
        <f t="shared" si="45"/>
        <v>795489082.17517853</v>
      </c>
      <c r="I94" s="885">
        <f t="shared" si="45"/>
        <v>811398863.81868207</v>
      </c>
      <c r="J94" s="885">
        <f t="shared" si="45"/>
        <v>827626841.0950557</v>
      </c>
      <c r="K94" s="885">
        <f t="shared" si="45"/>
        <v>844179377.91695678</v>
      </c>
      <c r="L94" s="885">
        <f t="shared" si="45"/>
        <v>861062965.4752959</v>
      </c>
      <c r="M94" s="885">
        <f t="shared" si="45"/>
        <v>878284224.78480184</v>
      </c>
      <c r="N94" s="885">
        <f t="shared" si="45"/>
        <v>895849909.28049791</v>
      </c>
      <c r="O94" s="638"/>
      <c r="P94" s="638"/>
      <c r="Q94" s="638"/>
      <c r="R94" s="638"/>
      <c r="S94" s="638"/>
      <c r="T94" s="638"/>
      <c r="U94" s="638"/>
      <c r="V94" s="638"/>
      <c r="W94" s="638"/>
      <c r="X94" s="638"/>
      <c r="Y94" s="638"/>
      <c r="Z94" s="638"/>
    </row>
    <row r="95" spans="1:26" ht="16.5" customHeight="1" x14ac:dyDescent="0.35">
      <c r="A95" s="882" t="s">
        <v>8</v>
      </c>
      <c r="B95" s="886" t="s">
        <v>169</v>
      </c>
      <c r="C95" s="894">
        <f>+'[1]Tájékoztató 21'!F94</f>
        <v>115927494</v>
      </c>
      <c r="D95" s="881">
        <f>+'[1]Önkormányzat összevont 1'!F97</f>
        <v>115927494</v>
      </c>
      <c r="E95" s="885">
        <f t="shared" ref="E95" si="46">+D95*1.018</f>
        <v>118014188.892</v>
      </c>
      <c r="F95" s="885">
        <f t="shared" ref="F95" si="47">+E95*1.02</f>
        <v>120374472.66984001</v>
      </c>
      <c r="G95" s="885">
        <f t="shared" si="45"/>
        <v>122781962.12323681</v>
      </c>
      <c r="H95" s="885">
        <f t="shared" si="45"/>
        <v>125237601.36570154</v>
      </c>
      <c r="I95" s="885">
        <f t="shared" si="45"/>
        <v>127742353.39301558</v>
      </c>
      <c r="J95" s="885">
        <f t="shared" si="45"/>
        <v>130297200.4608759</v>
      </c>
      <c r="K95" s="885">
        <f t="shared" si="45"/>
        <v>132903144.47009341</v>
      </c>
      <c r="L95" s="885">
        <f t="shared" si="45"/>
        <v>135561207.35949528</v>
      </c>
      <c r="M95" s="885">
        <f t="shared" si="45"/>
        <v>138272431.5066852</v>
      </c>
      <c r="N95" s="885">
        <f t="shared" si="45"/>
        <v>141037880.13681892</v>
      </c>
      <c r="O95" s="638"/>
      <c r="P95" s="638"/>
      <c r="Q95" s="638"/>
      <c r="R95" s="638"/>
      <c r="S95" s="638"/>
      <c r="T95" s="638"/>
      <c r="U95" s="638"/>
      <c r="V95" s="638"/>
      <c r="W95" s="638"/>
      <c r="X95" s="638"/>
      <c r="Y95" s="638"/>
      <c r="Z95" s="638"/>
    </row>
    <row r="96" spans="1:26" ht="12.75" customHeight="1" x14ac:dyDescent="0.35">
      <c r="A96" s="882" t="s">
        <v>10</v>
      </c>
      <c r="B96" s="886" t="s">
        <v>170</v>
      </c>
      <c r="C96" s="894">
        <f>+'[1]Tájékoztató 21'!F95</f>
        <v>743013626</v>
      </c>
      <c r="D96" s="881">
        <f>+'[1]Önkormányzat összevont 1'!F98</f>
        <v>743013626</v>
      </c>
      <c r="E96" s="885">
        <v>681620784</v>
      </c>
      <c r="F96" s="885">
        <f>+E96*1.02-8427000</f>
        <v>686826199.68000007</v>
      </c>
      <c r="G96" s="885">
        <f>+F96*1.02-8427000+873067</f>
        <v>693008790.67360008</v>
      </c>
      <c r="H96" s="885">
        <f>+G96*1.02-8427000+873067+1733</f>
        <v>699316766.48707211</v>
      </c>
      <c r="I96" s="885">
        <f>+H96*1.02-8427000+873067+1733+1763</f>
        <v>705752664.81681359</v>
      </c>
      <c r="J96" s="885">
        <f>+I96*1.02-8427000+873067+1733+1763+1795</f>
        <v>712319076.11314988</v>
      </c>
      <c r="K96" s="885">
        <f>+J96*1.02-8427000+873067+1733+1763+1795+1828</f>
        <v>719018643.63541293</v>
      </c>
      <c r="L96" s="885">
        <f>+K96*1.02-8427000+873067+1733+1763+1795+1828+1861</f>
        <v>725854063.50812125</v>
      </c>
      <c r="M96" s="885">
        <f>+L96*1.02-8427000+873067+1733+1763+1795+1828+3754</f>
        <v>732828084.77828372</v>
      </c>
      <c r="N96" s="885">
        <f>+M96*1.02-8427000+873067+1733+1763+1795+1828+3754+1915</f>
        <v>739943501.47384942</v>
      </c>
      <c r="O96" s="638"/>
      <c r="P96" s="638"/>
      <c r="Q96" s="638"/>
      <c r="R96" s="638"/>
      <c r="S96" s="638"/>
      <c r="T96" s="638"/>
      <c r="U96" s="638"/>
      <c r="V96" s="638"/>
      <c r="W96" s="638"/>
      <c r="X96" s="638"/>
      <c r="Y96" s="638"/>
      <c r="Z96" s="638"/>
    </row>
    <row r="97" spans="1:26" ht="12" customHeight="1" x14ac:dyDescent="0.35">
      <c r="A97" s="882" t="s">
        <v>12</v>
      </c>
      <c r="B97" s="882" t="s">
        <v>965</v>
      </c>
      <c r="C97" s="894"/>
      <c r="D97" s="881">
        <v>0</v>
      </c>
      <c r="E97" s="885">
        <v>9923040</v>
      </c>
      <c r="F97" s="885">
        <v>8892075</v>
      </c>
      <c r="G97" s="885">
        <v>7861110</v>
      </c>
      <c r="H97" s="885">
        <v>6830145</v>
      </c>
      <c r="I97" s="885">
        <v>5799179</v>
      </c>
      <c r="J97" s="885">
        <v>4768214</v>
      </c>
      <c r="K97" s="885">
        <v>3737249</v>
      </c>
      <c r="L97" s="885">
        <v>2706284</v>
      </c>
      <c r="M97" s="885">
        <v>1675319</v>
      </c>
      <c r="N97" s="885">
        <v>644354</v>
      </c>
      <c r="O97" s="638"/>
      <c r="P97" s="638"/>
      <c r="Q97" s="638"/>
      <c r="R97" s="638"/>
      <c r="S97" s="638"/>
      <c r="T97" s="638"/>
      <c r="U97" s="638"/>
      <c r="V97" s="638"/>
      <c r="W97" s="638"/>
      <c r="X97" s="638"/>
      <c r="Y97" s="638"/>
      <c r="Z97" s="638"/>
    </row>
    <row r="98" spans="1:26" ht="12" customHeight="1" x14ac:dyDescent="0.35">
      <c r="A98" s="882" t="s">
        <v>14</v>
      </c>
      <c r="B98" s="886" t="s">
        <v>171</v>
      </c>
      <c r="C98" s="894">
        <f>+'[1]Tájékoztató 21'!F96</f>
        <v>13400000</v>
      </c>
      <c r="D98" s="881">
        <f>+'[1]Önkormányzat összevont 1'!F99</f>
        <v>13400000</v>
      </c>
      <c r="E98" s="885">
        <f>+D98*1.018</f>
        <v>13641200</v>
      </c>
      <c r="F98" s="885">
        <f t="shared" ref="F98:N98" si="48">+E98*1.018</f>
        <v>13886741.6</v>
      </c>
      <c r="G98" s="885">
        <f t="shared" si="48"/>
        <v>14136702.948799999</v>
      </c>
      <c r="H98" s="885">
        <f t="shared" si="48"/>
        <v>14391163.601878399</v>
      </c>
      <c r="I98" s="885">
        <f t="shared" si="48"/>
        <v>14650204.54671221</v>
      </c>
      <c r="J98" s="885">
        <f>+I98*1.018</f>
        <v>14913908.228553031</v>
      </c>
      <c r="K98" s="885">
        <f t="shared" si="48"/>
        <v>15182358.576666985</v>
      </c>
      <c r="L98" s="885">
        <f t="shared" si="48"/>
        <v>15455641.03104699</v>
      </c>
      <c r="M98" s="885">
        <f t="shared" si="48"/>
        <v>15733842.569605837</v>
      </c>
      <c r="N98" s="885">
        <f t="shared" si="48"/>
        <v>16017051.735858742</v>
      </c>
      <c r="O98" s="638"/>
      <c r="P98" s="638"/>
      <c r="Q98" s="638"/>
      <c r="R98" s="638"/>
      <c r="S98" s="638"/>
      <c r="T98" s="638"/>
      <c r="U98" s="638"/>
      <c r="V98" s="638"/>
      <c r="W98" s="638"/>
      <c r="X98" s="638"/>
      <c r="Y98" s="638"/>
      <c r="Z98" s="638"/>
    </row>
    <row r="99" spans="1:26" ht="12" hidden="1" customHeight="1" x14ac:dyDescent="0.35">
      <c r="A99" s="882" t="s">
        <v>16</v>
      </c>
      <c r="B99" s="886" t="s">
        <v>173</v>
      </c>
      <c r="C99" s="894">
        <f>+'[1]Tájékoztató 21'!F97</f>
        <v>803327557</v>
      </c>
      <c r="D99" s="881">
        <f>+'[1]Önkormányzat összevont 1'!F100</f>
        <v>803327557</v>
      </c>
      <c r="E99" s="885">
        <f>+D99*1.018-20000000-600000000</f>
        <v>197787453.02600002</v>
      </c>
      <c r="F99" s="885">
        <f t="shared" ref="F99:N109" si="49">+E99*1.02</f>
        <v>201743202.08652002</v>
      </c>
      <c r="G99" s="885">
        <f t="shared" si="49"/>
        <v>205778066.12825042</v>
      </c>
      <c r="H99" s="885">
        <f t="shared" si="49"/>
        <v>209893627.45081544</v>
      </c>
      <c r="I99" s="885">
        <f t="shared" si="49"/>
        <v>214091499.99983177</v>
      </c>
      <c r="J99" s="885">
        <f t="shared" si="49"/>
        <v>218373329.9998284</v>
      </c>
      <c r="K99" s="885">
        <f t="shared" si="49"/>
        <v>222740796.59982497</v>
      </c>
      <c r="L99" s="885">
        <f t="shared" si="49"/>
        <v>227195612.53182146</v>
      </c>
      <c r="M99" s="885">
        <f t="shared" si="49"/>
        <v>231739524.78245789</v>
      </c>
      <c r="N99" s="885">
        <f t="shared" si="49"/>
        <v>236374315.27810705</v>
      </c>
      <c r="O99" s="638"/>
      <c r="P99" s="638"/>
      <c r="Q99" s="638"/>
      <c r="R99" s="638"/>
      <c r="S99" s="638"/>
      <c r="T99" s="638"/>
      <c r="U99" s="638"/>
      <c r="V99" s="638"/>
      <c r="W99" s="638"/>
      <c r="X99" s="638"/>
      <c r="Y99" s="638"/>
      <c r="Z99" s="638"/>
    </row>
    <row r="100" spans="1:26" ht="12" hidden="1" customHeight="1" x14ac:dyDescent="0.35">
      <c r="A100" s="882" t="s">
        <v>16</v>
      </c>
      <c r="B100" s="886" t="s">
        <v>174</v>
      </c>
      <c r="C100" s="894">
        <f>+'[1]Tájékoztató 21'!F98</f>
        <v>0</v>
      </c>
      <c r="D100" s="881">
        <f>+'[1]Önkormányzat összevont 1'!F101</f>
        <v>0</v>
      </c>
      <c r="E100" s="885">
        <f t="shared" ref="E100:E109" si="50">+D100*1.018</f>
        <v>0</v>
      </c>
      <c r="F100" s="885">
        <f t="shared" si="49"/>
        <v>0</v>
      </c>
      <c r="G100" s="895">
        <f t="shared" si="49"/>
        <v>0</v>
      </c>
      <c r="H100" s="896"/>
      <c r="I100" s="896"/>
      <c r="J100" s="896"/>
      <c r="K100" s="896"/>
      <c r="L100" s="896"/>
      <c r="M100" s="896"/>
      <c r="N100" s="896"/>
      <c r="O100" s="638"/>
      <c r="P100" s="638"/>
      <c r="Q100" s="638"/>
      <c r="R100" s="638"/>
      <c r="S100" s="638"/>
      <c r="T100" s="638"/>
      <c r="U100" s="638"/>
      <c r="V100" s="638"/>
      <c r="W100" s="638"/>
      <c r="X100" s="638"/>
      <c r="Y100" s="638"/>
      <c r="Z100" s="638"/>
    </row>
    <row r="101" spans="1:26" ht="12" hidden="1" customHeight="1" x14ac:dyDescent="0.35">
      <c r="A101" s="882" t="s">
        <v>175</v>
      </c>
      <c r="B101" s="897" t="s">
        <v>176</v>
      </c>
      <c r="C101" s="894">
        <f>+'[1]Tájékoztató 21'!F99</f>
        <v>0</v>
      </c>
      <c r="D101" s="881">
        <f>+'[1]Önkormányzat összevont 1'!F102</f>
        <v>0</v>
      </c>
      <c r="E101" s="885">
        <f t="shared" si="50"/>
        <v>0</v>
      </c>
      <c r="F101" s="885">
        <f t="shared" si="49"/>
        <v>0</v>
      </c>
      <c r="G101" s="895">
        <f t="shared" si="49"/>
        <v>0</v>
      </c>
      <c r="H101" s="896"/>
      <c r="I101" s="896"/>
      <c r="J101" s="896"/>
      <c r="K101" s="896"/>
      <c r="L101" s="896"/>
      <c r="M101" s="896"/>
      <c r="N101" s="896"/>
      <c r="O101" s="638"/>
      <c r="P101" s="638"/>
      <c r="Q101" s="638"/>
      <c r="R101" s="638"/>
      <c r="S101" s="638"/>
      <c r="T101" s="638"/>
      <c r="U101" s="638"/>
      <c r="V101" s="638"/>
      <c r="W101" s="638"/>
      <c r="X101" s="638"/>
      <c r="Y101" s="638"/>
      <c r="Z101" s="638"/>
    </row>
    <row r="102" spans="1:26" ht="15.75" hidden="1" customHeight="1" x14ac:dyDescent="0.35">
      <c r="A102" s="882" t="s">
        <v>177</v>
      </c>
      <c r="B102" s="886" t="s">
        <v>178</v>
      </c>
      <c r="C102" s="894">
        <f>+'[1]Tájékoztató 21'!F100</f>
        <v>0</v>
      </c>
      <c r="D102" s="881">
        <f>+'[1]Önkormányzat összevont 1'!F103</f>
        <v>0</v>
      </c>
      <c r="E102" s="885">
        <f t="shared" si="50"/>
        <v>0</v>
      </c>
      <c r="F102" s="885">
        <f t="shared" si="49"/>
        <v>0</v>
      </c>
      <c r="G102" s="895">
        <f t="shared" si="49"/>
        <v>0</v>
      </c>
      <c r="H102" s="896"/>
      <c r="I102" s="896"/>
      <c r="J102" s="896"/>
      <c r="K102" s="896"/>
      <c r="L102" s="896"/>
      <c r="M102" s="896"/>
      <c r="N102" s="896"/>
      <c r="O102" s="638"/>
      <c r="P102" s="638"/>
      <c r="Q102" s="638"/>
      <c r="R102" s="638"/>
      <c r="S102" s="638"/>
      <c r="T102" s="638"/>
      <c r="U102" s="638"/>
      <c r="V102" s="638"/>
      <c r="W102" s="638"/>
      <c r="X102" s="638"/>
      <c r="Y102" s="638"/>
      <c r="Z102" s="638"/>
    </row>
    <row r="103" spans="1:26" ht="12" hidden="1" customHeight="1" x14ac:dyDescent="0.35">
      <c r="A103" s="882" t="s">
        <v>179</v>
      </c>
      <c r="B103" s="886" t="s">
        <v>180</v>
      </c>
      <c r="C103" s="894">
        <f>+'[1]Tájékoztató 21'!F101</f>
        <v>0</v>
      </c>
      <c r="D103" s="881">
        <f>+'[1]Önkormányzat összevont 1'!F104</f>
        <v>0</v>
      </c>
      <c r="E103" s="885">
        <f t="shared" si="50"/>
        <v>0</v>
      </c>
      <c r="F103" s="885">
        <f t="shared" si="49"/>
        <v>0</v>
      </c>
      <c r="G103" s="895">
        <f t="shared" si="49"/>
        <v>0</v>
      </c>
      <c r="H103" s="896"/>
      <c r="I103" s="896"/>
      <c r="J103" s="896"/>
      <c r="K103" s="896"/>
      <c r="L103" s="896"/>
      <c r="M103" s="896"/>
      <c r="N103" s="896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</row>
    <row r="104" spans="1:26" ht="12" hidden="1" customHeight="1" x14ac:dyDescent="0.35">
      <c r="A104" s="882" t="s">
        <v>181</v>
      </c>
      <c r="B104" s="897" t="s">
        <v>182</v>
      </c>
      <c r="C104" s="894">
        <f>+'[1]Tájékoztató 21'!F102</f>
        <v>0</v>
      </c>
      <c r="D104" s="881">
        <f>+'[1]Önkormányzat összevont 1'!F105</f>
        <v>0</v>
      </c>
      <c r="E104" s="885">
        <f t="shared" si="50"/>
        <v>0</v>
      </c>
      <c r="F104" s="885">
        <f t="shared" si="49"/>
        <v>0</v>
      </c>
      <c r="G104" s="895">
        <f t="shared" si="49"/>
        <v>0</v>
      </c>
      <c r="H104" s="896"/>
      <c r="I104" s="896"/>
      <c r="J104" s="896"/>
      <c r="K104" s="896"/>
      <c r="L104" s="896"/>
      <c r="M104" s="896"/>
      <c r="N104" s="896"/>
      <c r="O104" s="638"/>
      <c r="P104" s="638"/>
      <c r="Q104" s="638"/>
      <c r="R104" s="638"/>
      <c r="S104" s="638"/>
      <c r="T104" s="638"/>
      <c r="U104" s="638"/>
      <c r="V104" s="638"/>
      <c r="W104" s="638"/>
      <c r="X104" s="638"/>
      <c r="Y104" s="638"/>
      <c r="Z104" s="638"/>
    </row>
    <row r="105" spans="1:26" ht="12" hidden="1" customHeight="1" x14ac:dyDescent="0.35">
      <c r="A105" s="882" t="s">
        <v>183</v>
      </c>
      <c r="B105" s="897" t="s">
        <v>184</v>
      </c>
      <c r="C105" s="894">
        <f>+'[1]Tájékoztató 21'!F103</f>
        <v>0</v>
      </c>
      <c r="D105" s="881">
        <f>+'[1]Önkormányzat összevont 1'!F106</f>
        <v>0</v>
      </c>
      <c r="E105" s="885">
        <f t="shared" si="50"/>
        <v>0</v>
      </c>
      <c r="F105" s="885">
        <f t="shared" si="49"/>
        <v>0</v>
      </c>
      <c r="G105" s="895">
        <f t="shared" si="49"/>
        <v>0</v>
      </c>
      <c r="H105" s="896"/>
      <c r="I105" s="896"/>
      <c r="J105" s="896"/>
      <c r="K105" s="896"/>
      <c r="L105" s="896"/>
      <c r="M105" s="896"/>
      <c r="N105" s="896"/>
      <c r="O105" s="638"/>
      <c r="P105" s="638"/>
      <c r="Q105" s="638"/>
      <c r="R105" s="638"/>
      <c r="S105" s="638"/>
      <c r="T105" s="638"/>
      <c r="U105" s="638"/>
      <c r="V105" s="638"/>
      <c r="W105" s="638"/>
      <c r="X105" s="638"/>
      <c r="Y105" s="638"/>
      <c r="Z105" s="638"/>
    </row>
    <row r="106" spans="1:26" ht="12" hidden="1" customHeight="1" x14ac:dyDescent="0.35">
      <c r="A106" s="882" t="s">
        <v>185</v>
      </c>
      <c r="B106" s="886" t="s">
        <v>186</v>
      </c>
      <c r="C106" s="894">
        <f>+'[1]Tájékoztató 21'!F104</f>
        <v>0</v>
      </c>
      <c r="D106" s="881">
        <f>+'[1]Önkormányzat összevont 1'!F107</f>
        <v>0</v>
      </c>
      <c r="E106" s="885">
        <f t="shared" si="50"/>
        <v>0</v>
      </c>
      <c r="F106" s="885">
        <f t="shared" si="49"/>
        <v>0</v>
      </c>
      <c r="G106" s="895">
        <f t="shared" si="49"/>
        <v>0</v>
      </c>
      <c r="H106" s="896"/>
      <c r="I106" s="896"/>
      <c r="J106" s="896"/>
      <c r="K106" s="896"/>
      <c r="L106" s="896"/>
      <c r="M106" s="896"/>
      <c r="N106" s="896"/>
      <c r="O106" s="638"/>
      <c r="P106" s="638"/>
      <c r="Q106" s="638"/>
      <c r="R106" s="638"/>
      <c r="S106" s="638"/>
      <c r="T106" s="638"/>
      <c r="U106" s="638"/>
      <c r="V106" s="638"/>
      <c r="W106" s="638"/>
      <c r="X106" s="638"/>
      <c r="Y106" s="638"/>
      <c r="Z106" s="638"/>
    </row>
    <row r="107" spans="1:26" ht="12" hidden="1" customHeight="1" x14ac:dyDescent="0.35">
      <c r="A107" s="882" t="s">
        <v>187</v>
      </c>
      <c r="B107" s="886" t="s">
        <v>188</v>
      </c>
      <c r="C107" s="894">
        <f>+'[1]Tájékoztató 21'!F105</f>
        <v>595338462</v>
      </c>
      <c r="D107" s="881">
        <f>+'[1]Önkormányzat összevont 1'!F108</f>
        <v>595338462</v>
      </c>
      <c r="E107" s="885">
        <f t="shared" si="50"/>
        <v>606054554.31599998</v>
      </c>
      <c r="F107" s="885">
        <f t="shared" si="49"/>
        <v>618175645.40232003</v>
      </c>
      <c r="G107" s="895">
        <f t="shared" si="49"/>
        <v>630539158.31036639</v>
      </c>
      <c r="H107" s="896"/>
      <c r="I107" s="896"/>
      <c r="J107" s="896"/>
      <c r="K107" s="896"/>
      <c r="L107" s="896"/>
      <c r="M107" s="896"/>
      <c r="N107" s="896"/>
      <c r="O107" s="638"/>
      <c r="P107" s="638"/>
      <c r="Q107" s="638"/>
      <c r="R107" s="638"/>
      <c r="S107" s="638"/>
      <c r="T107" s="638"/>
      <c r="U107" s="638"/>
      <c r="V107" s="638"/>
      <c r="W107" s="638"/>
      <c r="X107" s="638"/>
      <c r="Y107" s="638"/>
      <c r="Z107" s="638"/>
    </row>
    <row r="108" spans="1:26" ht="12" hidden="1" customHeight="1" x14ac:dyDescent="0.35">
      <c r="A108" s="882" t="s">
        <v>189</v>
      </c>
      <c r="B108" s="886" t="s">
        <v>190</v>
      </c>
      <c r="C108" s="894">
        <f>+'[1]Tájékoztató 21'!F106</f>
        <v>207989095</v>
      </c>
      <c r="D108" s="881">
        <f>+'[1]Önkormányzat összevont 1'!F109</f>
        <v>207989095</v>
      </c>
      <c r="E108" s="885">
        <f t="shared" si="50"/>
        <v>211732898.71000001</v>
      </c>
      <c r="F108" s="885">
        <f t="shared" si="49"/>
        <v>215967556.68420002</v>
      </c>
      <c r="G108" s="895">
        <f t="shared" si="49"/>
        <v>220286907.81788403</v>
      </c>
      <c r="H108" s="896"/>
      <c r="I108" s="896"/>
      <c r="J108" s="896"/>
      <c r="K108" s="896"/>
      <c r="L108" s="896"/>
      <c r="M108" s="896"/>
      <c r="N108" s="896"/>
      <c r="O108" s="638"/>
      <c r="P108" s="638"/>
      <c r="Q108" s="638"/>
      <c r="R108" s="638"/>
      <c r="S108" s="638"/>
      <c r="T108" s="638"/>
      <c r="U108" s="638"/>
      <c r="V108" s="638"/>
      <c r="W108" s="638"/>
      <c r="X108" s="638"/>
      <c r="Y108" s="638"/>
      <c r="Z108" s="638"/>
    </row>
    <row r="109" spans="1:26" ht="12" customHeight="1" x14ac:dyDescent="0.35">
      <c r="A109" s="882" t="s">
        <v>191</v>
      </c>
      <c r="B109" s="886" t="s">
        <v>192</v>
      </c>
      <c r="C109" s="894">
        <f>+'[1]Tájékoztató 21'!F107</f>
        <v>1805725956</v>
      </c>
      <c r="D109" s="881">
        <f>+'[1]Önkormányzat összevont 1'!F110</f>
        <v>1805725956</v>
      </c>
      <c r="E109" s="885">
        <f t="shared" si="50"/>
        <v>1838229023.2079999</v>
      </c>
      <c r="F109" s="885">
        <f t="shared" si="49"/>
        <v>1874993603.6721599</v>
      </c>
      <c r="G109" s="895">
        <f t="shared" si="49"/>
        <v>1912493475.7456031</v>
      </c>
      <c r="H109" s="896"/>
      <c r="I109" s="896"/>
      <c r="J109" s="896"/>
      <c r="K109" s="896"/>
      <c r="L109" s="896"/>
      <c r="M109" s="896"/>
      <c r="N109" s="896"/>
      <c r="O109" s="638"/>
      <c r="P109" s="638"/>
      <c r="Q109" s="638"/>
      <c r="R109" s="638"/>
      <c r="S109" s="638"/>
      <c r="T109" s="638"/>
      <c r="U109" s="638"/>
      <c r="V109" s="638"/>
      <c r="W109" s="638"/>
      <c r="X109" s="638"/>
      <c r="Y109" s="638"/>
      <c r="Z109" s="638"/>
    </row>
    <row r="110" spans="1:26" ht="12" customHeight="1" x14ac:dyDescent="0.35">
      <c r="A110" s="880" t="s">
        <v>18</v>
      </c>
      <c r="B110" s="888" t="s">
        <v>966</v>
      </c>
      <c r="C110" s="893">
        <f>+'[1]Tájékoztató 21'!F108</f>
        <v>1805725956</v>
      </c>
      <c r="D110" s="881">
        <f>+'[1]Önkormányzat összevont 1'!F111</f>
        <v>1803005956</v>
      </c>
      <c r="E110" s="881">
        <f>+E111+E113</f>
        <v>18768960</v>
      </c>
      <c r="F110" s="881">
        <f t="shared" ref="F110:N110" si="51">+F111+F113</f>
        <v>29144339.199999999</v>
      </c>
      <c r="G110" s="881">
        <f t="shared" si="51"/>
        <v>39727225.983999997</v>
      </c>
      <c r="H110" s="881">
        <f t="shared" si="51"/>
        <v>50521770.503679998</v>
      </c>
      <c r="I110" s="881">
        <f t="shared" si="51"/>
        <v>61532205.913753599</v>
      </c>
      <c r="J110" s="881">
        <f t="shared" si="51"/>
        <v>72762850.032028675</v>
      </c>
      <c r="K110" s="881">
        <f t="shared" si="51"/>
        <v>84218107.032669246</v>
      </c>
      <c r="L110" s="881">
        <f t="shared" si="51"/>
        <v>95902469.173322618</v>
      </c>
      <c r="M110" s="881">
        <f t="shared" si="51"/>
        <v>107820518.55678907</v>
      </c>
      <c r="N110" s="881">
        <f t="shared" si="51"/>
        <v>119976928.92792486</v>
      </c>
      <c r="O110" s="638"/>
      <c r="P110" s="638"/>
      <c r="Q110" s="638"/>
      <c r="R110" s="638"/>
      <c r="S110" s="638"/>
      <c r="T110" s="638"/>
      <c r="U110" s="638"/>
      <c r="V110" s="638"/>
      <c r="W110" s="638"/>
      <c r="X110" s="638"/>
      <c r="Y110" s="638"/>
      <c r="Z110" s="638"/>
    </row>
    <row r="111" spans="1:26" ht="12" hidden="1" customHeight="1" x14ac:dyDescent="0.35">
      <c r="A111" s="882" t="s">
        <v>20</v>
      </c>
      <c r="B111" s="886" t="s">
        <v>194</v>
      </c>
      <c r="C111" s="894">
        <f>+'[1]Tájékoztató 21'!F109</f>
        <v>1803005956</v>
      </c>
      <c r="D111" s="881">
        <f>+'[1]Önkormányzat összevont 1'!F111</f>
        <v>1803005956</v>
      </c>
      <c r="E111" s="885">
        <v>16000000</v>
      </c>
      <c r="F111" s="898">
        <f>E111*1.02</f>
        <v>16320000</v>
      </c>
      <c r="G111" s="898">
        <f t="shared" ref="G111:N111" si="52">F111*1.02</f>
        <v>16646400</v>
      </c>
      <c r="H111" s="898">
        <f t="shared" si="52"/>
        <v>16979328</v>
      </c>
      <c r="I111" s="898">
        <f t="shared" si="52"/>
        <v>17318914.559999999</v>
      </c>
      <c r="J111" s="898">
        <f t="shared" si="52"/>
        <v>17665292.851199999</v>
      </c>
      <c r="K111" s="898">
        <f t="shared" si="52"/>
        <v>18018598.708223999</v>
      </c>
      <c r="L111" s="898">
        <f t="shared" si="52"/>
        <v>18378970.682388477</v>
      </c>
      <c r="M111" s="898">
        <f t="shared" si="52"/>
        <v>18746550.096036248</v>
      </c>
      <c r="N111" s="898">
        <f t="shared" si="52"/>
        <v>19121481.097956974</v>
      </c>
      <c r="O111" s="638"/>
      <c r="P111" s="638"/>
      <c r="Q111" s="638"/>
      <c r="R111" s="638"/>
      <c r="S111" s="638"/>
      <c r="T111" s="638"/>
      <c r="U111" s="638"/>
      <c r="V111" s="638"/>
      <c r="W111" s="638"/>
      <c r="X111" s="638"/>
      <c r="Y111" s="638"/>
      <c r="Z111" s="638"/>
    </row>
    <row r="112" spans="1:26" ht="12" customHeight="1" x14ac:dyDescent="0.35">
      <c r="A112" s="882" t="s">
        <v>22</v>
      </c>
      <c r="B112" s="886" t="s">
        <v>195</v>
      </c>
      <c r="C112" s="894">
        <f>+'[1]Tájékoztató 21'!F110</f>
        <v>0</v>
      </c>
      <c r="D112" s="881">
        <f>+'[1]Önkormányzat összevont 1'!F113</f>
        <v>2720000</v>
      </c>
      <c r="E112" s="885">
        <f t="shared" ref="E112:E123" si="53">+D112*1.018</f>
        <v>2768960</v>
      </c>
      <c r="F112" s="885">
        <f t="shared" ref="F112:N112" si="54">+E112*1.02</f>
        <v>2824339.2</v>
      </c>
      <c r="G112" s="885">
        <f t="shared" si="54"/>
        <v>2880825.9840000002</v>
      </c>
      <c r="H112" s="885">
        <f t="shared" si="54"/>
        <v>2938442.5036800001</v>
      </c>
      <c r="I112" s="885">
        <f t="shared" si="54"/>
        <v>2997211.3537536003</v>
      </c>
      <c r="J112" s="885">
        <f t="shared" si="54"/>
        <v>3057155.5808286723</v>
      </c>
      <c r="K112" s="885">
        <f t="shared" si="54"/>
        <v>3118298.6924452456</v>
      </c>
      <c r="L112" s="885">
        <f t="shared" si="54"/>
        <v>3180664.6662941505</v>
      </c>
      <c r="M112" s="885">
        <f t="shared" si="54"/>
        <v>3244277.9596200334</v>
      </c>
      <c r="N112" s="885">
        <f t="shared" si="54"/>
        <v>3309163.5188124343</v>
      </c>
      <c r="O112" s="638"/>
      <c r="P112" s="638"/>
      <c r="Q112" s="638"/>
      <c r="R112" s="638"/>
      <c r="S112" s="638"/>
      <c r="T112" s="638"/>
      <c r="U112" s="638"/>
      <c r="V112" s="638"/>
      <c r="W112" s="638"/>
      <c r="X112" s="638"/>
      <c r="Y112" s="638"/>
      <c r="Z112" s="638"/>
    </row>
    <row r="113" spans="1:26" ht="12" hidden="1" customHeight="1" x14ac:dyDescent="0.35">
      <c r="A113" s="882" t="s">
        <v>24</v>
      </c>
      <c r="B113" s="886" t="s">
        <v>196</v>
      </c>
      <c r="C113" s="894">
        <f>+'[1]Tájékoztató 21'!F111</f>
        <v>2720000</v>
      </c>
      <c r="D113" s="881">
        <f>+'[1]Önkormányzat összevont 1'!F113</f>
        <v>2720000</v>
      </c>
      <c r="E113" s="885">
        <f t="shared" si="53"/>
        <v>2768960</v>
      </c>
      <c r="F113" s="885">
        <f>+E113*1.02+10000000</f>
        <v>12824339.199999999</v>
      </c>
      <c r="G113" s="885">
        <f t="shared" ref="G113:N113" si="55">+F113*1.02+10000000</f>
        <v>23080825.983999997</v>
      </c>
      <c r="H113" s="885">
        <f t="shared" si="55"/>
        <v>33542442.503679998</v>
      </c>
      <c r="I113" s="885">
        <f t="shared" si="55"/>
        <v>44213291.353753597</v>
      </c>
      <c r="J113" s="885">
        <f t="shared" si="55"/>
        <v>55097557.180828668</v>
      </c>
      <c r="K113" s="885">
        <f t="shared" si="55"/>
        <v>66199508.32444524</v>
      </c>
      <c r="L113" s="885">
        <f t="shared" si="55"/>
        <v>77523498.490934148</v>
      </c>
      <c r="M113" s="885">
        <f t="shared" si="55"/>
        <v>89073968.46075283</v>
      </c>
      <c r="N113" s="885">
        <f t="shared" si="55"/>
        <v>100855447.82996789</v>
      </c>
      <c r="O113" s="638"/>
      <c r="P113" s="638"/>
      <c r="Q113" s="638"/>
      <c r="R113" s="638"/>
      <c r="S113" s="638"/>
      <c r="T113" s="638"/>
      <c r="U113" s="638"/>
      <c r="V113" s="638"/>
      <c r="W113" s="638"/>
      <c r="X113" s="638"/>
      <c r="Y113" s="638"/>
      <c r="Z113" s="638"/>
    </row>
    <row r="114" spans="1:26" ht="12" customHeight="1" x14ac:dyDescent="0.35">
      <c r="A114" s="882" t="s">
        <v>26</v>
      </c>
      <c r="B114" s="886" t="s">
        <v>197</v>
      </c>
      <c r="C114" s="894">
        <f>+'[1]Tájékoztató 21'!F112</f>
        <v>0</v>
      </c>
      <c r="D114" s="881">
        <f>+'[1]Önkormányzat összevont 1'!F115</f>
        <v>0</v>
      </c>
      <c r="E114" s="885">
        <f t="shared" si="53"/>
        <v>0</v>
      </c>
      <c r="F114" s="885">
        <f t="shared" ref="F114:F123" si="56">+E114*1.02</f>
        <v>0</v>
      </c>
      <c r="G114" s="895"/>
      <c r="H114" s="898"/>
      <c r="I114" s="898"/>
      <c r="J114" s="896"/>
      <c r="K114" s="896"/>
      <c r="L114" s="896"/>
      <c r="M114" s="896"/>
      <c r="N114" s="896"/>
      <c r="O114" s="638"/>
      <c r="P114" s="638"/>
      <c r="Q114" s="638"/>
      <c r="R114" s="638"/>
      <c r="S114" s="638"/>
      <c r="T114" s="638"/>
      <c r="U114" s="638"/>
      <c r="V114" s="638"/>
      <c r="W114" s="638"/>
      <c r="X114" s="638"/>
      <c r="Y114" s="638"/>
      <c r="Z114" s="638"/>
    </row>
    <row r="115" spans="1:26" ht="12" hidden="1" customHeight="1" x14ac:dyDescent="0.35">
      <c r="A115" s="882" t="s">
        <v>26</v>
      </c>
      <c r="B115" s="886" t="s">
        <v>198</v>
      </c>
      <c r="C115" s="894"/>
      <c r="D115" s="881">
        <f>+'[1]Önkormányzat összevont 1'!F116</f>
        <v>0</v>
      </c>
      <c r="E115" s="885">
        <f t="shared" si="53"/>
        <v>0</v>
      </c>
      <c r="F115" s="885">
        <f t="shared" si="56"/>
        <v>0</v>
      </c>
      <c r="G115" s="895"/>
      <c r="H115" s="898"/>
      <c r="I115" s="898"/>
      <c r="J115" s="896"/>
      <c r="K115" s="896"/>
      <c r="L115" s="896"/>
      <c r="M115" s="896"/>
      <c r="N115" s="896"/>
      <c r="O115" s="638"/>
      <c r="P115" s="638"/>
      <c r="Q115" s="638"/>
      <c r="R115" s="638"/>
      <c r="S115" s="638"/>
      <c r="T115" s="638"/>
      <c r="U115" s="638"/>
      <c r="V115" s="638"/>
      <c r="W115" s="638"/>
      <c r="X115" s="638"/>
      <c r="Y115" s="638"/>
      <c r="Z115" s="638"/>
    </row>
    <row r="116" spans="1:26" ht="16.5" hidden="1" customHeight="1" x14ac:dyDescent="0.35">
      <c r="A116" s="882" t="s">
        <v>30</v>
      </c>
      <c r="B116" s="886" t="s">
        <v>199</v>
      </c>
      <c r="C116" s="894">
        <f>+'[1]Tájékoztató 21'!F114</f>
        <v>0</v>
      </c>
      <c r="D116" s="881">
        <f>+'[1]Önkormányzat összevont 1'!F117</f>
        <v>0</v>
      </c>
      <c r="E116" s="885">
        <f t="shared" si="53"/>
        <v>0</v>
      </c>
      <c r="F116" s="885">
        <f t="shared" si="56"/>
        <v>0</v>
      </c>
      <c r="G116" s="895"/>
      <c r="H116" s="898"/>
      <c r="I116" s="898"/>
      <c r="J116" s="896"/>
      <c r="K116" s="896"/>
      <c r="L116" s="896"/>
      <c r="M116" s="896"/>
      <c r="N116" s="896"/>
      <c r="O116" s="638"/>
      <c r="P116" s="638"/>
      <c r="Q116" s="638"/>
      <c r="R116" s="638"/>
      <c r="S116" s="638"/>
      <c r="T116" s="638"/>
      <c r="U116" s="638"/>
      <c r="V116" s="638"/>
      <c r="W116" s="638"/>
      <c r="X116" s="638"/>
      <c r="Y116" s="638"/>
      <c r="Z116" s="638"/>
    </row>
    <row r="117" spans="1:26" ht="12" hidden="1" customHeight="1" x14ac:dyDescent="0.35">
      <c r="A117" s="882" t="s">
        <v>200</v>
      </c>
      <c r="B117" s="886" t="s">
        <v>201</v>
      </c>
      <c r="C117" s="894">
        <f>+'[1]Tájékoztató 21'!F115</f>
        <v>0</v>
      </c>
      <c r="D117" s="881">
        <f>+'[1]Önkormányzat összevont 1'!F118</f>
        <v>0</v>
      </c>
      <c r="E117" s="885">
        <f t="shared" si="53"/>
        <v>0</v>
      </c>
      <c r="F117" s="885">
        <f t="shared" si="56"/>
        <v>0</v>
      </c>
      <c r="G117" s="895"/>
      <c r="H117" s="898"/>
      <c r="I117" s="898"/>
      <c r="J117" s="896"/>
      <c r="K117" s="896"/>
      <c r="L117" s="896"/>
      <c r="M117" s="896"/>
      <c r="N117" s="896"/>
      <c r="O117" s="638"/>
      <c r="P117" s="638"/>
      <c r="Q117" s="638"/>
      <c r="R117" s="638"/>
      <c r="S117" s="638"/>
      <c r="T117" s="638"/>
      <c r="U117" s="638"/>
      <c r="V117" s="638"/>
      <c r="W117" s="638"/>
      <c r="X117" s="638"/>
      <c r="Y117" s="638"/>
      <c r="Z117" s="638"/>
    </row>
    <row r="118" spans="1:26" ht="12" hidden="1" customHeight="1" x14ac:dyDescent="0.35">
      <c r="A118" s="882" t="s">
        <v>202</v>
      </c>
      <c r="B118" s="886" t="s">
        <v>180</v>
      </c>
      <c r="C118" s="894">
        <f>+'[1]Tájékoztató 21'!F116</f>
        <v>0</v>
      </c>
      <c r="D118" s="881">
        <f>+'[1]Önkormányzat összevont 1'!F119</f>
        <v>0</v>
      </c>
      <c r="E118" s="885">
        <f t="shared" si="53"/>
        <v>0</v>
      </c>
      <c r="F118" s="885">
        <f t="shared" si="56"/>
        <v>0</v>
      </c>
      <c r="G118" s="895"/>
      <c r="H118" s="898"/>
      <c r="I118" s="898"/>
      <c r="J118" s="896"/>
      <c r="K118" s="896"/>
      <c r="L118" s="896"/>
      <c r="M118" s="896"/>
      <c r="N118" s="896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</row>
    <row r="119" spans="1:26" ht="12" hidden="1" customHeight="1" x14ac:dyDescent="0.35">
      <c r="A119" s="882" t="s">
        <v>203</v>
      </c>
      <c r="B119" s="886" t="s">
        <v>204</v>
      </c>
      <c r="C119" s="894">
        <f>+'[1]Tájékoztató 21'!F117</f>
        <v>0</v>
      </c>
      <c r="D119" s="881">
        <f>+'[1]Önkormányzat összevont 1'!F120</f>
        <v>0</v>
      </c>
      <c r="E119" s="885">
        <f t="shared" si="53"/>
        <v>0</v>
      </c>
      <c r="F119" s="885">
        <f t="shared" si="56"/>
        <v>0</v>
      </c>
      <c r="G119" s="895"/>
      <c r="H119" s="898"/>
      <c r="I119" s="898"/>
      <c r="J119" s="896"/>
      <c r="K119" s="896"/>
      <c r="L119" s="896"/>
      <c r="M119" s="896"/>
      <c r="N119" s="896"/>
      <c r="O119" s="638"/>
      <c r="P119" s="638"/>
      <c r="Q119" s="638"/>
      <c r="R119" s="638"/>
      <c r="S119" s="638"/>
      <c r="T119" s="638"/>
      <c r="U119" s="638"/>
      <c r="V119" s="638"/>
      <c r="W119" s="638"/>
      <c r="X119" s="638"/>
      <c r="Y119" s="638"/>
      <c r="Z119" s="638"/>
    </row>
    <row r="120" spans="1:26" ht="12" hidden="1" customHeight="1" x14ac:dyDescent="0.35">
      <c r="A120" s="882" t="s">
        <v>205</v>
      </c>
      <c r="B120" s="886" t="s">
        <v>206</v>
      </c>
      <c r="C120" s="894">
        <f>+'[1]Tájékoztató 21'!F118</f>
        <v>0</v>
      </c>
      <c r="D120" s="881">
        <f>+'[1]Önkormányzat összevont 1'!F121</f>
        <v>0</v>
      </c>
      <c r="E120" s="885">
        <f t="shared" si="53"/>
        <v>0</v>
      </c>
      <c r="F120" s="885">
        <f t="shared" si="56"/>
        <v>0</v>
      </c>
      <c r="G120" s="895"/>
      <c r="H120" s="898"/>
      <c r="I120" s="898"/>
      <c r="J120" s="896"/>
      <c r="K120" s="896"/>
      <c r="L120" s="896"/>
      <c r="M120" s="896"/>
      <c r="N120" s="896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</row>
    <row r="121" spans="1:26" ht="12" hidden="1" customHeight="1" x14ac:dyDescent="0.35">
      <c r="A121" s="882" t="s">
        <v>207</v>
      </c>
      <c r="B121" s="886" t="s">
        <v>186</v>
      </c>
      <c r="C121" s="894">
        <f>+'[1]Tájékoztató 21'!F119</f>
        <v>0</v>
      </c>
      <c r="D121" s="881">
        <f>+'[1]Önkormányzat összevont 1'!F122</f>
        <v>0</v>
      </c>
      <c r="E121" s="885">
        <f t="shared" si="53"/>
        <v>0</v>
      </c>
      <c r="F121" s="885">
        <f t="shared" si="56"/>
        <v>0</v>
      </c>
      <c r="G121" s="895"/>
      <c r="H121" s="898"/>
      <c r="I121" s="898"/>
      <c r="J121" s="896"/>
      <c r="K121" s="896"/>
      <c r="L121" s="896"/>
      <c r="M121" s="896"/>
      <c r="N121" s="896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</row>
    <row r="122" spans="1:26" ht="12" hidden="1" customHeight="1" x14ac:dyDescent="0.35">
      <c r="A122" s="882" t="s">
        <v>208</v>
      </c>
      <c r="B122" s="886" t="s">
        <v>209</v>
      </c>
      <c r="C122" s="894">
        <f>+'[1]Tájékoztató 21'!F120</f>
        <v>0</v>
      </c>
      <c r="D122" s="881">
        <f>+'[1]Önkormányzat összevont 1'!F123</f>
        <v>0</v>
      </c>
      <c r="E122" s="885">
        <f t="shared" si="53"/>
        <v>0</v>
      </c>
      <c r="F122" s="885">
        <f t="shared" si="56"/>
        <v>0</v>
      </c>
      <c r="G122" s="895"/>
      <c r="H122" s="898"/>
      <c r="I122" s="898"/>
      <c r="J122" s="896"/>
      <c r="K122" s="896"/>
      <c r="L122" s="896"/>
      <c r="M122" s="896"/>
      <c r="N122" s="896"/>
      <c r="O122" s="638"/>
      <c r="P122" s="638"/>
      <c r="Q122" s="638"/>
      <c r="R122" s="638"/>
      <c r="S122" s="638"/>
      <c r="T122" s="638"/>
      <c r="U122" s="638"/>
      <c r="V122" s="638"/>
      <c r="W122" s="638"/>
      <c r="X122" s="638"/>
      <c r="Y122" s="638"/>
      <c r="Z122" s="638"/>
    </row>
    <row r="123" spans="1:26" ht="12" customHeight="1" x14ac:dyDescent="0.35">
      <c r="A123" s="882" t="s">
        <v>210</v>
      </c>
      <c r="B123" s="886" t="s">
        <v>211</v>
      </c>
      <c r="C123" s="894">
        <f>+'[1]Tájékoztató 21'!F121</f>
        <v>0</v>
      </c>
      <c r="D123" s="881">
        <f>+'[1]Önkormányzat összevont 1'!F124</f>
        <v>14576758</v>
      </c>
      <c r="E123" s="885">
        <f t="shared" si="53"/>
        <v>14839139.643999999</v>
      </c>
      <c r="F123" s="885">
        <f t="shared" si="56"/>
        <v>15135922.43688</v>
      </c>
      <c r="G123" s="895">
        <f t="shared" ref="G123" si="57">+F123*1.02+10000000</f>
        <v>25438640.885617599</v>
      </c>
      <c r="H123" s="898"/>
      <c r="I123" s="898"/>
      <c r="J123" s="896"/>
      <c r="K123" s="896"/>
      <c r="L123" s="896"/>
      <c r="M123" s="896"/>
      <c r="N123" s="896"/>
      <c r="O123" s="638"/>
      <c r="P123" s="638"/>
      <c r="Q123" s="638"/>
      <c r="R123" s="638"/>
      <c r="S123" s="638"/>
      <c r="T123" s="638"/>
      <c r="U123" s="638"/>
      <c r="V123" s="638"/>
      <c r="W123" s="638"/>
      <c r="X123" s="638"/>
      <c r="Y123" s="638"/>
      <c r="Z123" s="638"/>
    </row>
    <row r="124" spans="1:26" ht="12" customHeight="1" x14ac:dyDescent="0.35">
      <c r="A124" s="880" t="s">
        <v>32</v>
      </c>
      <c r="B124" s="880" t="s">
        <v>212</v>
      </c>
      <c r="C124" s="893">
        <f>+'[1]Tájékoztató 21'!F122</f>
        <v>14576758</v>
      </c>
      <c r="D124" s="881">
        <f t="shared" ref="D124" si="58">+D125+D126</f>
        <v>14576758</v>
      </c>
      <c r="E124" s="881">
        <f>+E125+E126</f>
        <v>14839139.643999999</v>
      </c>
      <c r="F124" s="881">
        <f t="shared" ref="F124:N124" si="59">+F125+F126</f>
        <v>15135922.43688</v>
      </c>
      <c r="G124" s="881">
        <f t="shared" si="59"/>
        <v>15438640.885617601</v>
      </c>
      <c r="H124" s="881">
        <f t="shared" si="59"/>
        <v>15747413.703329952</v>
      </c>
      <c r="I124" s="881">
        <f t="shared" si="59"/>
        <v>16062361.977396552</v>
      </c>
      <c r="J124" s="881">
        <f t="shared" si="59"/>
        <v>16383609.216944482</v>
      </c>
      <c r="K124" s="881">
        <f t="shared" si="59"/>
        <v>16711281.401283372</v>
      </c>
      <c r="L124" s="881">
        <f t="shared" si="59"/>
        <v>17045507.029309038</v>
      </c>
      <c r="M124" s="881">
        <f t="shared" si="59"/>
        <v>17386417.169895221</v>
      </c>
      <c r="N124" s="881">
        <f t="shared" si="59"/>
        <v>17734145.513293125</v>
      </c>
      <c r="O124" s="638"/>
      <c r="P124" s="638"/>
      <c r="Q124" s="638"/>
      <c r="R124" s="638"/>
      <c r="S124" s="638"/>
      <c r="T124" s="638"/>
      <c r="U124" s="638"/>
      <c r="V124" s="638"/>
      <c r="W124" s="638"/>
      <c r="X124" s="638"/>
      <c r="Y124" s="638"/>
      <c r="Z124" s="638"/>
    </row>
    <row r="125" spans="1:26" ht="12" customHeight="1" x14ac:dyDescent="0.35">
      <c r="A125" s="882" t="s">
        <v>34</v>
      </c>
      <c r="B125" s="886" t="s">
        <v>213</v>
      </c>
      <c r="C125" s="894"/>
      <c r="D125" s="881">
        <f>+'[1]Önkormányzat összevont 1'!F126</f>
        <v>14576758</v>
      </c>
      <c r="E125" s="885">
        <f t="shared" ref="E125:E126" si="60">+D125*1.018</f>
        <v>14839139.643999999</v>
      </c>
      <c r="F125" s="885">
        <f t="shared" ref="F125:N125" si="61">+E125*1.02</f>
        <v>15135922.43688</v>
      </c>
      <c r="G125" s="885">
        <f t="shared" si="61"/>
        <v>15438640.885617601</v>
      </c>
      <c r="H125" s="885">
        <f t="shared" si="61"/>
        <v>15747413.703329952</v>
      </c>
      <c r="I125" s="885">
        <f t="shared" si="61"/>
        <v>16062361.977396552</v>
      </c>
      <c r="J125" s="885">
        <f t="shared" si="61"/>
        <v>16383609.216944482</v>
      </c>
      <c r="K125" s="885">
        <f t="shared" si="61"/>
        <v>16711281.401283372</v>
      </c>
      <c r="L125" s="885">
        <f t="shared" si="61"/>
        <v>17045507.029309038</v>
      </c>
      <c r="M125" s="885">
        <f t="shared" si="61"/>
        <v>17386417.169895221</v>
      </c>
      <c r="N125" s="899">
        <f t="shared" si="61"/>
        <v>17734145.513293125</v>
      </c>
      <c r="O125" s="638"/>
      <c r="P125" s="638"/>
      <c r="Q125" s="638"/>
      <c r="R125" s="638"/>
      <c r="S125" s="638"/>
      <c r="T125" s="638"/>
      <c r="U125" s="638"/>
      <c r="V125" s="638"/>
      <c r="W125" s="638"/>
      <c r="X125" s="638"/>
      <c r="Y125" s="638"/>
      <c r="Z125" s="638"/>
    </row>
    <row r="126" spans="1:26" ht="12" customHeight="1" x14ac:dyDescent="0.35">
      <c r="A126" s="882" t="s">
        <v>36</v>
      </c>
      <c r="B126" s="886" t="s">
        <v>214</v>
      </c>
      <c r="C126" s="894">
        <f>+'[1]Tájékoztató 21'!F124</f>
        <v>14576758</v>
      </c>
      <c r="D126" s="881"/>
      <c r="E126" s="885">
        <f t="shared" si="60"/>
        <v>0</v>
      </c>
      <c r="F126" s="885"/>
      <c r="G126" s="895"/>
      <c r="H126" s="896"/>
      <c r="I126" s="896"/>
      <c r="J126" s="896"/>
      <c r="K126" s="896"/>
      <c r="L126" s="896"/>
      <c r="M126" s="896"/>
      <c r="N126" s="896"/>
      <c r="O126" s="638"/>
      <c r="P126" s="638"/>
      <c r="Q126" s="638"/>
      <c r="R126" s="638"/>
      <c r="S126" s="638"/>
      <c r="T126" s="638"/>
      <c r="U126" s="638"/>
      <c r="V126" s="638"/>
      <c r="W126" s="638"/>
      <c r="X126" s="638"/>
      <c r="Y126" s="638"/>
      <c r="Z126" s="638"/>
    </row>
    <row r="127" spans="1:26" ht="12" customHeight="1" x14ac:dyDescent="0.35">
      <c r="A127" s="880" t="s">
        <v>215</v>
      </c>
      <c r="B127" s="880" t="s">
        <v>216</v>
      </c>
      <c r="C127" s="893">
        <f>+'[1]Tájékoztató 21'!F125</f>
        <v>4232324170</v>
      </c>
      <c r="D127" s="881">
        <f>+'[1]Önkormányzat összevont 1'!F127</f>
        <v>4232324170</v>
      </c>
      <c r="E127" s="881">
        <f t="shared" ref="E127:N127" si="62">+E124+E110+E93</f>
        <v>1794278854.5840001</v>
      </c>
      <c r="F127" s="881">
        <f t="shared" si="62"/>
        <v>1831710149.2756798</v>
      </c>
      <c r="G127" s="881">
        <f t="shared" si="62"/>
        <v>1870762645.7779937</v>
      </c>
      <c r="H127" s="881">
        <f t="shared" si="62"/>
        <v>1910597425.2876561</v>
      </c>
      <c r="I127" s="881">
        <f t="shared" si="62"/>
        <v>1951230154.4662054</v>
      </c>
      <c r="J127" s="881">
        <f t="shared" si="62"/>
        <v>1992676815.146436</v>
      </c>
      <c r="K127" s="881">
        <f t="shared" si="62"/>
        <v>2034953709.6329076</v>
      </c>
      <c r="L127" s="881">
        <f t="shared" si="62"/>
        <v>2078077466.1084127</v>
      </c>
      <c r="M127" s="881">
        <f t="shared" si="62"/>
        <v>2122065044.1485188</v>
      </c>
      <c r="N127" s="881">
        <f t="shared" si="62"/>
        <v>2166933732.3463497</v>
      </c>
      <c r="O127" s="638"/>
      <c r="P127" s="638"/>
      <c r="Q127" s="638"/>
      <c r="R127" s="638"/>
      <c r="S127" s="638"/>
      <c r="T127" s="638"/>
      <c r="U127" s="638"/>
      <c r="V127" s="638"/>
      <c r="W127" s="638"/>
      <c r="X127" s="638"/>
      <c r="Y127" s="638"/>
      <c r="Z127" s="638"/>
    </row>
    <row r="128" spans="1:26" ht="12" hidden="1" customHeight="1" x14ac:dyDescent="0.35">
      <c r="A128" s="880" t="s">
        <v>60</v>
      </c>
      <c r="B128" s="880" t="s">
        <v>795</v>
      </c>
      <c r="C128" s="893"/>
      <c r="D128" s="881">
        <f>+'[1]Önkormányzat összevont 1'!F128</f>
        <v>0</v>
      </c>
      <c r="E128" s="900">
        <v>34480440</v>
      </c>
      <c r="F128" s="900">
        <v>34480440</v>
      </c>
      <c r="G128" s="900">
        <v>34480440</v>
      </c>
      <c r="H128" s="900">
        <v>34480440</v>
      </c>
      <c r="I128" s="900">
        <v>34480440</v>
      </c>
      <c r="J128" s="900">
        <v>34480440</v>
      </c>
      <c r="K128" s="900">
        <v>34480440</v>
      </c>
      <c r="L128" s="900">
        <v>34480440</v>
      </c>
      <c r="M128" s="900">
        <v>34480440</v>
      </c>
      <c r="N128" s="901">
        <v>34480453</v>
      </c>
      <c r="O128" s="638"/>
      <c r="P128" s="638"/>
      <c r="Q128" s="638"/>
      <c r="R128" s="638"/>
      <c r="S128" s="638"/>
      <c r="T128" s="638"/>
      <c r="U128" s="638"/>
      <c r="V128" s="638"/>
      <c r="W128" s="638"/>
      <c r="X128" s="638"/>
      <c r="Y128" s="638"/>
      <c r="Z128" s="638"/>
    </row>
    <row r="129" spans="1:26" ht="12" hidden="1" customHeight="1" x14ac:dyDescent="0.35">
      <c r="A129" s="882" t="s">
        <v>62</v>
      </c>
      <c r="B129" s="886" t="s">
        <v>365</v>
      </c>
      <c r="C129" s="894">
        <f>+'[1]Tájékoztató 21'!F127</f>
        <v>0</v>
      </c>
      <c r="D129" s="881">
        <f>+'[1]Önkormányzat összevont 1'!F129</f>
        <v>0</v>
      </c>
      <c r="E129" s="885"/>
      <c r="F129" s="885">
        <f t="shared" ref="F129:G136" si="63">+E129*1.02</f>
        <v>0</v>
      </c>
      <c r="G129" s="895">
        <f t="shared" si="63"/>
        <v>0</v>
      </c>
      <c r="H129" s="896"/>
      <c r="I129" s="896"/>
      <c r="J129" s="896"/>
      <c r="K129" s="896"/>
      <c r="L129" s="896"/>
      <c r="M129" s="896"/>
      <c r="N129" s="896"/>
      <c r="O129" s="638"/>
      <c r="P129" s="638"/>
      <c r="Q129" s="638"/>
      <c r="R129" s="638"/>
      <c r="S129" s="638"/>
      <c r="T129" s="638"/>
      <c r="U129" s="638"/>
      <c r="V129" s="638"/>
      <c r="W129" s="638"/>
      <c r="X129" s="638"/>
      <c r="Y129" s="638"/>
      <c r="Z129" s="638"/>
    </row>
    <row r="130" spans="1:26" ht="12" hidden="1" customHeight="1" x14ac:dyDescent="0.35">
      <c r="A130" s="882" t="s">
        <v>64</v>
      </c>
      <c r="B130" s="886" t="s">
        <v>366</v>
      </c>
      <c r="C130" s="894">
        <f>+'[1]Tájékoztató 21'!F128</f>
        <v>0</v>
      </c>
      <c r="D130" s="881">
        <f>+'[1]Önkormányzat összevont 1'!F130</f>
        <v>0</v>
      </c>
      <c r="E130" s="885"/>
      <c r="F130" s="885">
        <f t="shared" si="63"/>
        <v>0</v>
      </c>
      <c r="G130" s="895">
        <f t="shared" si="63"/>
        <v>0</v>
      </c>
      <c r="H130" s="896"/>
      <c r="I130" s="896"/>
      <c r="J130" s="896"/>
      <c r="K130" s="896"/>
      <c r="L130" s="896"/>
      <c r="M130" s="896"/>
      <c r="N130" s="896"/>
      <c r="O130" s="638"/>
      <c r="P130" s="638"/>
      <c r="Q130" s="638"/>
      <c r="R130" s="638"/>
      <c r="S130" s="638"/>
      <c r="T130" s="638"/>
      <c r="U130" s="638"/>
      <c r="V130" s="638"/>
      <c r="W130" s="638"/>
      <c r="X130" s="638"/>
      <c r="Y130" s="638"/>
      <c r="Z130" s="638"/>
    </row>
    <row r="131" spans="1:26" ht="12" customHeight="1" x14ac:dyDescent="0.35">
      <c r="A131" s="882" t="s">
        <v>66</v>
      </c>
      <c r="B131" s="886" t="s">
        <v>367</v>
      </c>
      <c r="C131" s="894">
        <f>+'[1]Tájékoztató 21'!F129</f>
        <v>0</v>
      </c>
      <c r="D131" s="881">
        <f>+'[1]Önkormányzat összevont 1'!F131</f>
        <v>0</v>
      </c>
      <c r="E131" s="885"/>
      <c r="F131" s="885">
        <f t="shared" si="63"/>
        <v>0</v>
      </c>
      <c r="G131" s="895">
        <f t="shared" si="63"/>
        <v>0</v>
      </c>
      <c r="H131" s="896"/>
      <c r="I131" s="896"/>
      <c r="J131" s="896"/>
      <c r="K131" s="896"/>
      <c r="L131" s="896"/>
      <c r="M131" s="896"/>
      <c r="N131" s="896"/>
      <c r="O131" s="638"/>
      <c r="P131" s="638"/>
      <c r="Q131" s="638"/>
      <c r="R131" s="638"/>
      <c r="S131" s="638"/>
      <c r="T131" s="638"/>
      <c r="U131" s="638"/>
      <c r="V131" s="638"/>
      <c r="W131" s="638"/>
      <c r="X131" s="638"/>
      <c r="Y131" s="638"/>
      <c r="Z131" s="638"/>
    </row>
    <row r="132" spans="1:26" ht="12" hidden="1" customHeight="1" x14ac:dyDescent="0.35">
      <c r="A132" s="880" t="s">
        <v>82</v>
      </c>
      <c r="B132" s="880" t="s">
        <v>610</v>
      </c>
      <c r="C132" s="893"/>
      <c r="D132" s="881">
        <f>+'[1]Önkormányzat összevont 1'!F132</f>
        <v>0</v>
      </c>
      <c r="E132" s="885">
        <f t="shared" ref="E132:E146" si="64">+D132*1.018</f>
        <v>0</v>
      </c>
      <c r="F132" s="885">
        <f t="shared" si="63"/>
        <v>0</v>
      </c>
      <c r="G132" s="895">
        <f t="shared" si="63"/>
        <v>0</v>
      </c>
      <c r="H132" s="896"/>
      <c r="I132" s="896"/>
      <c r="J132" s="896"/>
      <c r="K132" s="896"/>
      <c r="L132" s="896"/>
      <c r="M132" s="896"/>
      <c r="N132" s="896"/>
      <c r="O132" s="638"/>
      <c r="P132" s="638"/>
      <c r="Q132" s="638"/>
      <c r="R132" s="638"/>
      <c r="S132" s="638"/>
      <c r="T132" s="638"/>
      <c r="U132" s="638"/>
      <c r="V132" s="638"/>
      <c r="W132" s="638"/>
      <c r="X132" s="638"/>
      <c r="Y132" s="638"/>
      <c r="Z132" s="638"/>
    </row>
    <row r="133" spans="1:26" ht="12" hidden="1" customHeight="1" x14ac:dyDescent="0.35">
      <c r="A133" s="882" t="s">
        <v>84</v>
      </c>
      <c r="B133" s="886" t="s">
        <v>372</v>
      </c>
      <c r="C133" s="894">
        <f>+'[1]Tájékoztató 21'!F131</f>
        <v>0</v>
      </c>
      <c r="D133" s="881">
        <f>+'[1]Önkormányzat összevont 1'!F133</f>
        <v>0</v>
      </c>
      <c r="E133" s="885">
        <f t="shared" si="64"/>
        <v>0</v>
      </c>
      <c r="F133" s="885">
        <f t="shared" si="63"/>
        <v>0</v>
      </c>
      <c r="G133" s="895">
        <f t="shared" si="63"/>
        <v>0</v>
      </c>
      <c r="H133" s="896"/>
      <c r="I133" s="896"/>
      <c r="J133" s="896"/>
      <c r="K133" s="896"/>
      <c r="L133" s="896"/>
      <c r="M133" s="896"/>
      <c r="N133" s="896"/>
      <c r="O133" s="638"/>
      <c r="P133" s="638"/>
      <c r="Q133" s="638"/>
      <c r="R133" s="638"/>
      <c r="S133" s="638"/>
      <c r="T133" s="638"/>
      <c r="U133" s="638"/>
      <c r="V133" s="638"/>
      <c r="W133" s="638"/>
      <c r="X133" s="638"/>
      <c r="Y133" s="638"/>
      <c r="Z133" s="638"/>
    </row>
    <row r="134" spans="1:26" ht="12" hidden="1" customHeight="1" x14ac:dyDescent="0.35">
      <c r="A134" s="882" t="s">
        <v>86</v>
      </c>
      <c r="B134" s="886" t="s">
        <v>373</v>
      </c>
      <c r="C134" s="894">
        <f>+'[1]Tájékoztató 21'!F132</f>
        <v>0</v>
      </c>
      <c r="D134" s="881">
        <f>+'[1]Önkormányzat összevont 1'!F134</f>
        <v>0</v>
      </c>
      <c r="E134" s="885">
        <f t="shared" si="64"/>
        <v>0</v>
      </c>
      <c r="F134" s="885">
        <f t="shared" si="63"/>
        <v>0</v>
      </c>
      <c r="G134" s="895">
        <f t="shared" si="63"/>
        <v>0</v>
      </c>
      <c r="H134" s="896"/>
      <c r="I134" s="896"/>
      <c r="J134" s="896"/>
      <c r="K134" s="896"/>
      <c r="L134" s="896"/>
      <c r="M134" s="896"/>
      <c r="N134" s="896"/>
      <c r="O134" s="638"/>
      <c r="P134" s="638"/>
      <c r="Q134" s="638"/>
      <c r="R134" s="638"/>
      <c r="S134" s="638"/>
      <c r="T134" s="638"/>
      <c r="U134" s="638"/>
      <c r="V134" s="638"/>
      <c r="W134" s="638"/>
      <c r="X134" s="638"/>
      <c r="Y134" s="638"/>
      <c r="Z134" s="638"/>
    </row>
    <row r="135" spans="1:26" ht="12" hidden="1" customHeight="1" x14ac:dyDescent="0.35">
      <c r="A135" s="882" t="s">
        <v>88</v>
      </c>
      <c r="B135" s="886" t="s">
        <v>374</v>
      </c>
      <c r="C135" s="894">
        <f>+'[1]Tájékoztató 21'!F133</f>
        <v>0</v>
      </c>
      <c r="D135" s="881">
        <f>+'[1]Önkormányzat összevont 1'!F135</f>
        <v>0</v>
      </c>
      <c r="E135" s="885">
        <f t="shared" si="64"/>
        <v>0</v>
      </c>
      <c r="F135" s="885">
        <f t="shared" si="63"/>
        <v>0</v>
      </c>
      <c r="G135" s="895">
        <f t="shared" si="63"/>
        <v>0</v>
      </c>
      <c r="H135" s="896"/>
      <c r="I135" s="896"/>
      <c r="J135" s="896"/>
      <c r="K135" s="896"/>
      <c r="L135" s="896"/>
      <c r="M135" s="896"/>
      <c r="N135" s="896"/>
      <c r="O135" s="638"/>
      <c r="P135" s="638"/>
      <c r="Q135" s="638"/>
      <c r="R135" s="638"/>
      <c r="S135" s="638"/>
      <c r="T135" s="638"/>
      <c r="U135" s="638"/>
      <c r="V135" s="638"/>
      <c r="W135" s="638"/>
      <c r="X135" s="638"/>
      <c r="Y135" s="638"/>
      <c r="Z135" s="638"/>
    </row>
    <row r="136" spans="1:26" ht="12" customHeight="1" x14ac:dyDescent="0.35">
      <c r="A136" s="882" t="s">
        <v>90</v>
      </c>
      <c r="B136" s="886" t="s">
        <v>375</v>
      </c>
      <c r="C136" s="894">
        <f>+'[1]Tájékoztató 21'!F134</f>
        <v>0</v>
      </c>
      <c r="D136" s="881">
        <f>+'[1]Önkormányzat összevont 1'!F136</f>
        <v>0</v>
      </c>
      <c r="E136" s="885">
        <f t="shared" si="64"/>
        <v>0</v>
      </c>
      <c r="F136" s="885">
        <f t="shared" si="63"/>
        <v>0</v>
      </c>
      <c r="G136" s="895">
        <f t="shared" si="63"/>
        <v>0</v>
      </c>
      <c r="H136" s="896"/>
      <c r="I136" s="896"/>
      <c r="J136" s="896"/>
      <c r="K136" s="896"/>
      <c r="L136" s="896"/>
      <c r="M136" s="896"/>
      <c r="N136" s="896"/>
      <c r="O136" s="638"/>
      <c r="P136" s="638"/>
      <c r="Q136" s="638"/>
      <c r="R136" s="638"/>
      <c r="S136" s="638"/>
      <c r="T136" s="638"/>
      <c r="U136" s="638"/>
      <c r="V136" s="638"/>
      <c r="W136" s="638"/>
      <c r="X136" s="638"/>
      <c r="Y136" s="638"/>
      <c r="Z136" s="638"/>
    </row>
    <row r="137" spans="1:26" ht="12" customHeight="1" x14ac:dyDescent="0.35">
      <c r="A137" s="880" t="s">
        <v>226</v>
      </c>
      <c r="B137" s="880" t="s">
        <v>611</v>
      </c>
      <c r="C137" s="893">
        <f>+'[1]Tájékoztató 21'!F135</f>
        <v>34193679</v>
      </c>
      <c r="D137" s="881">
        <f>+'[1]Önkormányzat összevont 1'!F137</f>
        <v>34193679</v>
      </c>
      <c r="E137" s="881">
        <f>E139+E141</f>
        <v>34401591.854000002</v>
      </c>
      <c r="F137" s="881">
        <f t="shared" ref="F137:N137" si="65">F139+F141</f>
        <v>34233515.595372006</v>
      </c>
      <c r="G137" s="881">
        <f t="shared" si="65"/>
        <v>34849718.876088701</v>
      </c>
      <c r="H137" s="881">
        <f t="shared" si="65"/>
        <v>35477013.815858297</v>
      </c>
      <c r="I137" s="881">
        <f t="shared" si="65"/>
        <v>36115600.064543746</v>
      </c>
      <c r="J137" s="881">
        <f t="shared" si="65"/>
        <v>36765680.865705535</v>
      </c>
      <c r="K137" s="881">
        <f t="shared" si="65"/>
        <v>37427463.121288233</v>
      </c>
      <c r="L137" s="881">
        <f t="shared" si="65"/>
        <v>38101157.457471423</v>
      </c>
      <c r="M137" s="881">
        <f t="shared" si="65"/>
        <v>38786978.291705906</v>
      </c>
      <c r="N137" s="881">
        <f t="shared" si="65"/>
        <v>39485143.900956616</v>
      </c>
      <c r="O137" s="638"/>
      <c r="P137" s="638"/>
      <c r="Q137" s="638"/>
      <c r="R137" s="638"/>
      <c r="S137" s="638"/>
      <c r="T137" s="638"/>
      <c r="U137" s="638"/>
      <c r="V137" s="638"/>
      <c r="W137" s="638"/>
      <c r="X137" s="638"/>
      <c r="Y137" s="638"/>
      <c r="Z137" s="638"/>
    </row>
    <row r="138" spans="1:26" ht="12" customHeight="1" x14ac:dyDescent="0.35">
      <c r="A138" s="882" t="s">
        <v>96</v>
      </c>
      <c r="B138" s="886" t="s">
        <v>228</v>
      </c>
      <c r="C138" s="894"/>
      <c r="D138" s="881">
        <f>+'[1]Önkormányzat összevont 1'!F138</f>
        <v>0</v>
      </c>
      <c r="E138" s="885">
        <f t="shared" si="64"/>
        <v>0</v>
      </c>
      <c r="F138" s="885">
        <f t="shared" ref="F138:G138" si="66">+E138*1.02</f>
        <v>0</v>
      </c>
      <c r="G138" s="895">
        <f t="shared" si="66"/>
        <v>0</v>
      </c>
      <c r="H138" s="896"/>
      <c r="I138" s="896"/>
      <c r="J138" s="896"/>
      <c r="K138" s="896"/>
      <c r="L138" s="896"/>
      <c r="M138" s="896"/>
      <c r="N138" s="896"/>
      <c r="O138" s="638"/>
      <c r="P138" s="638"/>
      <c r="Q138" s="638"/>
      <c r="R138" s="638"/>
      <c r="S138" s="638"/>
      <c r="T138" s="638"/>
      <c r="U138" s="638"/>
      <c r="V138" s="638"/>
      <c r="W138" s="638"/>
      <c r="X138" s="638"/>
      <c r="Y138" s="638"/>
      <c r="Z138" s="638"/>
    </row>
    <row r="139" spans="1:26" ht="12" customHeight="1" x14ac:dyDescent="0.35">
      <c r="A139" s="882" t="s">
        <v>98</v>
      </c>
      <c r="B139" s="886" t="s">
        <v>229</v>
      </c>
      <c r="C139" s="894">
        <f>+'[1]Tájékoztató 21'!F137</f>
        <v>1160076</v>
      </c>
      <c r="D139" s="881">
        <f>+'[1]Önkormányzat összevont 1'!F140</f>
        <v>33033603</v>
      </c>
      <c r="E139" s="885">
        <f>+D139*1.018</f>
        <v>33628207.854000002</v>
      </c>
      <c r="F139" s="885">
        <f t="shared" ref="F139:N139" si="67">+E139*1.018</f>
        <v>34233515.595372006</v>
      </c>
      <c r="G139" s="885">
        <f t="shared" si="67"/>
        <v>34849718.876088701</v>
      </c>
      <c r="H139" s="885">
        <f t="shared" si="67"/>
        <v>35477013.815858297</v>
      </c>
      <c r="I139" s="885">
        <f t="shared" si="67"/>
        <v>36115600.064543746</v>
      </c>
      <c r="J139" s="885">
        <f t="shared" si="67"/>
        <v>36765680.865705535</v>
      </c>
      <c r="K139" s="885">
        <f t="shared" si="67"/>
        <v>37427463.121288233</v>
      </c>
      <c r="L139" s="885">
        <f t="shared" si="67"/>
        <v>38101157.457471423</v>
      </c>
      <c r="M139" s="885">
        <f t="shared" si="67"/>
        <v>38786978.291705906</v>
      </c>
      <c r="N139" s="885">
        <f t="shared" si="67"/>
        <v>39485143.900956616</v>
      </c>
      <c r="O139" s="638"/>
      <c r="P139" s="638"/>
      <c r="Q139" s="638"/>
      <c r="R139" s="638"/>
      <c r="S139" s="638"/>
      <c r="T139" s="638"/>
      <c r="U139" s="638"/>
      <c r="V139" s="638"/>
      <c r="W139" s="638"/>
      <c r="X139" s="638"/>
      <c r="Y139" s="638"/>
      <c r="Z139" s="638"/>
    </row>
    <row r="140" spans="1:26" ht="12" customHeight="1" x14ac:dyDescent="0.35">
      <c r="A140" s="882" t="s">
        <v>100</v>
      </c>
      <c r="B140" s="886" t="s">
        <v>376</v>
      </c>
      <c r="C140" s="894"/>
      <c r="D140" s="881"/>
      <c r="E140" s="885">
        <f t="shared" si="64"/>
        <v>0</v>
      </c>
      <c r="F140" s="885">
        <f t="shared" ref="F140:G140" si="68">+E140*1.02</f>
        <v>0</v>
      </c>
      <c r="G140" s="895">
        <f t="shared" si="68"/>
        <v>0</v>
      </c>
      <c r="H140" s="896"/>
      <c r="I140" s="896"/>
      <c r="J140" s="896"/>
      <c r="K140" s="896"/>
      <c r="L140" s="896"/>
      <c r="M140" s="896"/>
      <c r="N140" s="896"/>
      <c r="O140" s="638"/>
      <c r="P140" s="638"/>
      <c r="Q140" s="638"/>
      <c r="R140" s="638"/>
      <c r="S140" s="638"/>
      <c r="T140" s="638"/>
      <c r="U140" s="638"/>
      <c r="V140" s="638"/>
      <c r="W140" s="638"/>
      <c r="X140" s="638"/>
      <c r="Y140" s="638"/>
      <c r="Z140" s="638"/>
    </row>
    <row r="141" spans="1:26" ht="12" customHeight="1" x14ac:dyDescent="0.35">
      <c r="A141" s="882" t="s">
        <v>102</v>
      </c>
      <c r="B141" s="886" t="s">
        <v>377</v>
      </c>
      <c r="C141" s="894">
        <f>+'[1]Tájékoztató 21'!F139</f>
        <v>0</v>
      </c>
      <c r="D141" s="881">
        <f>+'[1]Önkormányzat összevont 1'!F139</f>
        <v>1160076</v>
      </c>
      <c r="E141" s="885">
        <v>773384</v>
      </c>
      <c r="F141" s="885">
        <v>0</v>
      </c>
      <c r="G141" s="895">
        <v>0</v>
      </c>
      <c r="H141" s="896"/>
      <c r="I141" s="896"/>
      <c r="J141" s="896"/>
      <c r="K141" s="896"/>
      <c r="L141" s="896"/>
      <c r="M141" s="896"/>
      <c r="N141" s="896"/>
      <c r="O141" s="638"/>
      <c r="P141" s="638"/>
      <c r="Q141" s="638"/>
      <c r="R141" s="638"/>
      <c r="S141" s="638"/>
      <c r="T141" s="638"/>
      <c r="U141" s="638"/>
      <c r="V141" s="638"/>
      <c r="W141" s="638"/>
      <c r="X141" s="638"/>
      <c r="Y141" s="638"/>
      <c r="Z141" s="638"/>
    </row>
    <row r="142" spans="1:26" ht="12" hidden="1" customHeight="1" x14ac:dyDescent="0.35">
      <c r="A142" s="880" t="s">
        <v>104</v>
      </c>
      <c r="B142" s="880" t="s">
        <v>612</v>
      </c>
      <c r="C142" s="893"/>
      <c r="D142" s="881">
        <f>+'[1]Önkormányzat összevont 1'!F142</f>
        <v>0</v>
      </c>
      <c r="E142" s="885">
        <f t="shared" si="64"/>
        <v>0</v>
      </c>
      <c r="F142" s="885">
        <f t="shared" ref="F142:G146" si="69">+E142*1.02</f>
        <v>0</v>
      </c>
      <c r="G142" s="895">
        <f t="shared" si="69"/>
        <v>0</v>
      </c>
      <c r="H142" s="896"/>
      <c r="I142" s="896"/>
      <c r="J142" s="896"/>
      <c r="K142" s="896"/>
      <c r="L142" s="896"/>
      <c r="M142" s="896"/>
      <c r="N142" s="896"/>
      <c r="O142" s="638"/>
      <c r="P142" s="638"/>
      <c r="Q142" s="638"/>
      <c r="R142" s="638"/>
      <c r="S142" s="638"/>
      <c r="T142" s="638"/>
      <c r="U142" s="638"/>
      <c r="V142" s="638"/>
      <c r="W142" s="638"/>
      <c r="X142" s="638"/>
      <c r="Y142" s="638"/>
      <c r="Z142" s="638"/>
    </row>
    <row r="143" spans="1:26" ht="12" hidden="1" customHeight="1" x14ac:dyDescent="0.35">
      <c r="A143" s="882" t="s">
        <v>106</v>
      </c>
      <c r="B143" s="886" t="s">
        <v>233</v>
      </c>
      <c r="C143" s="894"/>
      <c r="D143" s="881">
        <f>+'[1]Önkormányzat összevont 1'!F143</f>
        <v>0</v>
      </c>
      <c r="E143" s="885">
        <f t="shared" si="64"/>
        <v>0</v>
      </c>
      <c r="F143" s="885">
        <f t="shared" si="69"/>
        <v>0</v>
      </c>
      <c r="G143" s="895">
        <f t="shared" si="69"/>
        <v>0</v>
      </c>
      <c r="H143" s="896"/>
      <c r="I143" s="896"/>
      <c r="J143" s="896"/>
      <c r="K143" s="896"/>
      <c r="L143" s="896"/>
      <c r="M143" s="896"/>
      <c r="N143" s="896"/>
      <c r="O143" s="638"/>
      <c r="P143" s="638"/>
      <c r="Q143" s="638"/>
      <c r="R143" s="638"/>
      <c r="S143" s="638"/>
      <c r="T143" s="638"/>
      <c r="U143" s="638"/>
      <c r="V143" s="638"/>
      <c r="W143" s="638"/>
      <c r="X143" s="638"/>
      <c r="Y143" s="638"/>
      <c r="Z143" s="638"/>
    </row>
    <row r="144" spans="1:26" ht="12" hidden="1" customHeight="1" x14ac:dyDescent="0.35">
      <c r="A144" s="882" t="s">
        <v>108</v>
      </c>
      <c r="B144" s="886" t="s">
        <v>234</v>
      </c>
      <c r="C144" s="894"/>
      <c r="D144" s="881">
        <f>+'[1]Önkormányzat összevont 1'!F144</f>
        <v>0</v>
      </c>
      <c r="E144" s="885">
        <f t="shared" si="64"/>
        <v>0</v>
      </c>
      <c r="F144" s="885">
        <f t="shared" si="69"/>
        <v>0</v>
      </c>
      <c r="G144" s="895">
        <f t="shared" si="69"/>
        <v>0</v>
      </c>
      <c r="H144" s="896"/>
      <c r="I144" s="896"/>
      <c r="J144" s="896"/>
      <c r="K144" s="896"/>
      <c r="L144" s="896"/>
      <c r="M144" s="896"/>
      <c r="N144" s="896"/>
      <c r="O144" s="638"/>
      <c r="P144" s="638"/>
      <c r="Q144" s="638"/>
      <c r="R144" s="638"/>
      <c r="S144" s="638"/>
      <c r="T144" s="638"/>
      <c r="U144" s="638"/>
      <c r="V144" s="638"/>
      <c r="W144" s="638"/>
      <c r="X144" s="638"/>
      <c r="Y144" s="638"/>
      <c r="Z144" s="638"/>
    </row>
    <row r="145" spans="1:26" ht="12" hidden="1" customHeight="1" x14ac:dyDescent="0.35">
      <c r="A145" s="882" t="s">
        <v>110</v>
      </c>
      <c r="B145" s="886" t="s">
        <v>235</v>
      </c>
      <c r="C145" s="894"/>
      <c r="D145" s="881">
        <f>+'[1]Önkormányzat összevont 1'!F145</f>
        <v>0</v>
      </c>
      <c r="E145" s="885">
        <f t="shared" si="64"/>
        <v>0</v>
      </c>
      <c r="F145" s="885">
        <f t="shared" si="69"/>
        <v>0</v>
      </c>
      <c r="G145" s="895">
        <f t="shared" si="69"/>
        <v>0</v>
      </c>
      <c r="H145" s="896"/>
      <c r="I145" s="896"/>
      <c r="J145" s="896"/>
      <c r="K145" s="896"/>
      <c r="L145" s="896"/>
      <c r="M145" s="896"/>
      <c r="N145" s="896"/>
      <c r="O145" s="638"/>
      <c r="P145" s="638"/>
      <c r="Q145" s="638"/>
      <c r="R145" s="638"/>
      <c r="S145" s="638"/>
      <c r="T145" s="638"/>
      <c r="U145" s="638"/>
      <c r="V145" s="638"/>
      <c r="W145" s="638"/>
      <c r="X145" s="638"/>
      <c r="Y145" s="638"/>
      <c r="Z145" s="638"/>
    </row>
    <row r="146" spans="1:26" ht="12" customHeight="1" x14ac:dyDescent="0.35">
      <c r="A146" s="882" t="s">
        <v>112</v>
      </c>
      <c r="B146" s="886" t="s">
        <v>236</v>
      </c>
      <c r="C146" s="894"/>
      <c r="D146" s="881">
        <f>+'[1]Önkormányzat összevont 1'!F146</f>
        <v>0</v>
      </c>
      <c r="E146" s="885">
        <f t="shared" si="64"/>
        <v>0</v>
      </c>
      <c r="F146" s="885">
        <f t="shared" si="69"/>
        <v>0</v>
      </c>
      <c r="G146" s="895">
        <f t="shared" si="69"/>
        <v>0</v>
      </c>
      <c r="H146" s="896"/>
      <c r="I146" s="896"/>
      <c r="J146" s="896"/>
      <c r="K146" s="896"/>
      <c r="L146" s="896"/>
      <c r="M146" s="896"/>
      <c r="N146" s="896"/>
      <c r="O146" s="638"/>
      <c r="P146" s="638"/>
      <c r="Q146" s="638"/>
      <c r="R146" s="638"/>
      <c r="S146" s="638"/>
      <c r="T146" s="638"/>
      <c r="U146" s="638"/>
      <c r="V146" s="638"/>
      <c r="W146" s="638"/>
      <c r="X146" s="638"/>
      <c r="Y146" s="638"/>
      <c r="Z146" s="638"/>
    </row>
    <row r="147" spans="1:26" ht="12" customHeight="1" x14ac:dyDescent="0.35">
      <c r="A147" s="880" t="s">
        <v>114</v>
      </c>
      <c r="B147" s="880" t="s">
        <v>237</v>
      </c>
      <c r="C147" s="893">
        <f>+'[1]Tájékoztató 21'!F145</f>
        <v>34193679</v>
      </c>
      <c r="D147" s="881">
        <f>+'[1]Önkormányzat összevont 1'!F147</f>
        <v>34193679</v>
      </c>
      <c r="E147" s="881">
        <f>E137+E128</f>
        <v>68882031.854000002</v>
      </c>
      <c r="F147" s="881">
        <f t="shared" ref="F147:N147" si="70">F137+F128</f>
        <v>68713955.595372006</v>
      </c>
      <c r="G147" s="881">
        <f t="shared" si="70"/>
        <v>69330158.876088709</v>
      </c>
      <c r="H147" s="881">
        <f t="shared" si="70"/>
        <v>69957453.815858305</v>
      </c>
      <c r="I147" s="881">
        <f t="shared" si="70"/>
        <v>70596040.064543754</v>
      </c>
      <c r="J147" s="881">
        <f t="shared" si="70"/>
        <v>71246120.865705535</v>
      </c>
      <c r="K147" s="881">
        <f t="shared" si="70"/>
        <v>71907903.12128824</v>
      </c>
      <c r="L147" s="881">
        <f t="shared" si="70"/>
        <v>72581597.45747143</v>
      </c>
      <c r="M147" s="881">
        <f t="shared" si="70"/>
        <v>73267418.291705906</v>
      </c>
      <c r="N147" s="881">
        <f t="shared" si="70"/>
        <v>73965596.900956616</v>
      </c>
      <c r="O147" s="638"/>
      <c r="P147" s="638"/>
      <c r="Q147" s="638"/>
      <c r="R147" s="638"/>
      <c r="S147" s="638"/>
      <c r="T147" s="638"/>
      <c r="U147" s="638"/>
      <c r="V147" s="638"/>
      <c r="W147" s="638"/>
      <c r="X147" s="638"/>
      <c r="Y147" s="638"/>
      <c r="Z147" s="638"/>
    </row>
    <row r="148" spans="1:26" ht="12" customHeight="1" x14ac:dyDescent="0.35">
      <c r="A148" s="880" t="s">
        <v>238</v>
      </c>
      <c r="B148" s="880" t="s">
        <v>239</v>
      </c>
      <c r="C148" s="893">
        <f>+'[1]Tájékoztató 21'!F146</f>
        <v>4266517849</v>
      </c>
      <c r="D148" s="881">
        <f>+'[1]Önkormányzat összevont 1'!F148</f>
        <v>4266517849</v>
      </c>
      <c r="E148" s="881">
        <f>E147+E127</f>
        <v>1863160886.4380002</v>
      </c>
      <c r="F148" s="881">
        <f t="shared" ref="F148:N148" si="71">F147+F127</f>
        <v>1900424104.8710518</v>
      </c>
      <c r="G148" s="881">
        <f t="shared" si="71"/>
        <v>1940092804.6540823</v>
      </c>
      <c r="H148" s="881">
        <f t="shared" si="71"/>
        <v>1980554879.1035144</v>
      </c>
      <c r="I148" s="881">
        <f t="shared" si="71"/>
        <v>2021826194.5307491</v>
      </c>
      <c r="J148" s="881">
        <f t="shared" si="71"/>
        <v>2063922936.0121415</v>
      </c>
      <c r="K148" s="881">
        <f t="shared" si="71"/>
        <v>2106861612.7541959</v>
      </c>
      <c r="L148" s="881">
        <f t="shared" si="71"/>
        <v>2150659063.5658841</v>
      </c>
      <c r="M148" s="881">
        <f t="shared" si="71"/>
        <v>2195332462.4402246</v>
      </c>
      <c r="N148" s="881">
        <f t="shared" si="71"/>
        <v>2240899329.2473063</v>
      </c>
      <c r="O148" s="638"/>
      <c r="P148" s="638"/>
      <c r="Q148" s="638"/>
      <c r="R148" s="638"/>
      <c r="S148" s="638"/>
      <c r="T148" s="638"/>
      <c r="U148" s="638"/>
      <c r="V148" s="638"/>
      <c r="W148" s="638"/>
      <c r="X148" s="638"/>
      <c r="Y148" s="638"/>
      <c r="Z148" s="638"/>
    </row>
    <row r="149" spans="1:26" ht="12" customHeight="1" x14ac:dyDescent="0.35">
      <c r="A149" s="638"/>
      <c r="B149" s="638"/>
      <c r="C149" s="638"/>
      <c r="D149" s="794">
        <f>+D87-D147</f>
        <v>4232324170</v>
      </c>
      <c r="E149" s="794"/>
      <c r="F149" s="794"/>
      <c r="G149" s="794"/>
      <c r="H149" s="794"/>
      <c r="I149" s="794"/>
      <c r="J149" s="794"/>
      <c r="K149" s="794"/>
      <c r="L149" s="794"/>
      <c r="M149" s="794"/>
      <c r="N149" s="794"/>
      <c r="O149" s="638"/>
      <c r="P149" s="638"/>
      <c r="Q149" s="638"/>
      <c r="R149" s="638"/>
      <c r="S149" s="638"/>
      <c r="T149" s="638"/>
      <c r="U149" s="638"/>
      <c r="V149" s="638"/>
      <c r="W149" s="638"/>
      <c r="X149" s="638"/>
      <c r="Y149" s="638"/>
      <c r="Z149" s="638"/>
    </row>
    <row r="150" spans="1:26" ht="12.75" customHeight="1" x14ac:dyDescent="0.35">
      <c r="A150" s="903" t="s">
        <v>967</v>
      </c>
      <c r="B150" s="902"/>
      <c r="C150" s="902"/>
      <c r="D150" s="902"/>
      <c r="E150" s="902"/>
      <c r="F150" s="902"/>
      <c r="G150" s="902"/>
      <c r="H150" s="902"/>
      <c r="I150" s="902"/>
      <c r="J150" s="902"/>
      <c r="K150" s="902"/>
      <c r="L150" s="902"/>
      <c r="M150" s="902"/>
      <c r="N150" s="638"/>
      <c r="O150" s="638"/>
      <c r="P150" s="638"/>
      <c r="Q150" s="638"/>
      <c r="R150" s="638"/>
      <c r="S150" s="638"/>
      <c r="T150" s="638"/>
      <c r="U150" s="638"/>
      <c r="V150" s="638"/>
      <c r="W150" s="638"/>
      <c r="X150" s="638"/>
      <c r="Y150" s="638"/>
      <c r="Z150" s="638"/>
    </row>
    <row r="151" spans="1:26" ht="12.75" customHeight="1" x14ac:dyDescent="0.35">
      <c r="A151" s="903" t="s">
        <v>968</v>
      </c>
      <c r="B151" s="902"/>
      <c r="C151" s="902"/>
      <c r="D151" s="902"/>
      <c r="E151" s="902"/>
      <c r="F151" s="902"/>
      <c r="G151" s="902"/>
      <c r="H151" s="902"/>
      <c r="I151" s="902"/>
      <c r="J151" s="902"/>
      <c r="K151" s="638"/>
      <c r="L151" s="638"/>
      <c r="M151" s="638"/>
      <c r="N151" s="638"/>
      <c r="O151" s="638"/>
      <c r="P151" s="638"/>
      <c r="Q151" s="638"/>
      <c r="R151" s="638"/>
      <c r="S151" s="638"/>
      <c r="T151" s="638"/>
      <c r="U151" s="638"/>
      <c r="V151" s="638"/>
      <c r="W151" s="638"/>
      <c r="X151" s="638"/>
      <c r="Y151" s="638"/>
      <c r="Z151" s="638"/>
    </row>
    <row r="152" spans="1:26" ht="12.75" customHeight="1" x14ac:dyDescent="0.35">
      <c r="A152" s="638"/>
      <c r="B152" s="638"/>
      <c r="C152" s="638"/>
      <c r="D152" s="638"/>
      <c r="E152" s="638"/>
      <c r="F152" s="638"/>
      <c r="G152" s="638"/>
      <c r="H152" s="638"/>
      <c r="I152" s="638"/>
      <c r="J152" s="638"/>
      <c r="K152" s="638"/>
      <c r="L152" s="638"/>
      <c r="M152" s="638"/>
      <c r="N152" s="638"/>
      <c r="O152" s="638"/>
      <c r="P152" s="638"/>
      <c r="Q152" s="638"/>
      <c r="R152" s="638"/>
      <c r="S152" s="638"/>
      <c r="T152" s="638"/>
      <c r="U152" s="638"/>
      <c r="V152" s="638"/>
      <c r="W152" s="638"/>
      <c r="X152" s="638"/>
      <c r="Y152" s="638"/>
      <c r="Z152" s="638"/>
    </row>
    <row r="153" spans="1:26" ht="12.75" customHeight="1" x14ac:dyDescent="0.35">
      <c r="A153" s="638"/>
      <c r="B153" s="638"/>
      <c r="C153" s="638"/>
      <c r="D153" s="638"/>
      <c r="E153" s="638"/>
      <c r="F153" s="638"/>
      <c r="G153" s="638"/>
      <c r="H153" s="638"/>
      <c r="I153" s="638"/>
      <c r="J153" s="638"/>
      <c r="K153" s="638"/>
      <c r="L153" s="638"/>
      <c r="M153" s="638"/>
      <c r="N153" s="638"/>
      <c r="O153" s="638"/>
      <c r="P153" s="638"/>
      <c r="Q153" s="638"/>
      <c r="R153" s="638"/>
      <c r="S153" s="638"/>
      <c r="T153" s="638"/>
      <c r="U153" s="638"/>
      <c r="V153" s="638"/>
      <c r="W153" s="638"/>
      <c r="X153" s="638"/>
      <c r="Y153" s="638"/>
      <c r="Z153" s="638"/>
    </row>
    <row r="154" spans="1:26" ht="12.75" customHeight="1" x14ac:dyDescent="0.35">
      <c r="A154" s="638"/>
      <c r="B154" s="638"/>
      <c r="C154" s="638"/>
      <c r="D154" s="638"/>
      <c r="E154" s="638"/>
      <c r="F154" s="638"/>
      <c r="G154" s="638"/>
      <c r="H154" s="638"/>
      <c r="I154" s="638"/>
      <c r="J154" s="638"/>
      <c r="K154" s="638"/>
      <c r="L154" s="638"/>
      <c r="M154" s="638"/>
      <c r="N154" s="638"/>
      <c r="O154" s="638"/>
      <c r="P154" s="638"/>
      <c r="Q154" s="638"/>
      <c r="R154" s="638"/>
      <c r="S154" s="638"/>
      <c r="T154" s="638"/>
      <c r="U154" s="638"/>
      <c r="V154" s="638"/>
      <c r="W154" s="638"/>
      <c r="X154" s="638"/>
      <c r="Y154" s="638"/>
      <c r="Z154" s="638"/>
    </row>
    <row r="155" spans="1:26" ht="12.75" customHeight="1" x14ac:dyDescent="0.35">
      <c r="A155" s="638"/>
      <c r="B155" s="638"/>
      <c r="C155" s="638"/>
      <c r="D155" s="638"/>
      <c r="E155" s="638"/>
      <c r="F155" s="638"/>
      <c r="G155" s="638"/>
      <c r="H155" s="638"/>
      <c r="I155" s="638"/>
      <c r="J155" s="638"/>
      <c r="K155" s="638"/>
      <c r="L155" s="638"/>
      <c r="M155" s="638"/>
      <c r="N155" s="638"/>
      <c r="O155" s="638"/>
      <c r="P155" s="638"/>
      <c r="Q155" s="638"/>
      <c r="R155" s="638"/>
      <c r="S155" s="638"/>
      <c r="T155" s="638"/>
      <c r="U155" s="638"/>
      <c r="V155" s="638"/>
      <c r="W155" s="638"/>
      <c r="X155" s="638"/>
      <c r="Y155" s="638"/>
      <c r="Z155" s="638"/>
    </row>
    <row r="156" spans="1:26" ht="12.75" customHeight="1" x14ac:dyDescent="0.35">
      <c r="A156" s="638"/>
      <c r="B156" s="638"/>
      <c r="C156" s="638"/>
      <c r="D156" s="638"/>
      <c r="E156" s="638"/>
      <c r="F156" s="638"/>
      <c r="G156" s="638"/>
      <c r="H156" s="638"/>
      <c r="I156" s="638"/>
      <c r="J156" s="638"/>
      <c r="K156" s="638"/>
      <c r="L156" s="638"/>
      <c r="M156" s="638"/>
      <c r="N156" s="638"/>
      <c r="O156" s="638"/>
      <c r="P156" s="638"/>
      <c r="Q156" s="638"/>
      <c r="R156" s="638"/>
      <c r="S156" s="638"/>
      <c r="T156" s="638"/>
      <c r="U156" s="638"/>
      <c r="V156" s="638"/>
      <c r="W156" s="638"/>
      <c r="X156" s="638"/>
      <c r="Y156" s="638"/>
      <c r="Z156" s="638"/>
    </row>
    <row r="157" spans="1:26" ht="12.75" customHeight="1" x14ac:dyDescent="0.35">
      <c r="A157" s="638"/>
      <c r="B157" s="638"/>
      <c r="C157" s="638"/>
      <c r="D157" s="638"/>
      <c r="E157" s="638"/>
      <c r="F157" s="638"/>
      <c r="G157" s="638"/>
      <c r="H157" s="638"/>
      <c r="I157" s="638"/>
      <c r="J157" s="638"/>
      <c r="K157" s="638"/>
      <c r="L157" s="638"/>
      <c r="M157" s="638"/>
      <c r="N157" s="638"/>
      <c r="O157" s="638"/>
      <c r="P157" s="638"/>
      <c r="Q157" s="638"/>
      <c r="R157" s="638"/>
      <c r="S157" s="638"/>
      <c r="T157" s="638"/>
      <c r="U157" s="638"/>
      <c r="V157" s="638"/>
      <c r="W157" s="638"/>
      <c r="X157" s="638"/>
      <c r="Y157" s="638"/>
      <c r="Z157" s="638"/>
    </row>
    <row r="158" spans="1:26" ht="12.75" customHeight="1" x14ac:dyDescent="0.35">
      <c r="A158" s="638"/>
      <c r="B158" s="638"/>
      <c r="C158" s="638"/>
      <c r="D158" s="638"/>
      <c r="E158" s="638"/>
      <c r="F158" s="638"/>
      <c r="G158" s="638"/>
      <c r="H158" s="638"/>
      <c r="I158" s="638"/>
      <c r="J158" s="638"/>
      <c r="K158" s="638"/>
      <c r="L158" s="638"/>
      <c r="M158" s="638"/>
      <c r="N158" s="638"/>
      <c r="O158" s="638"/>
      <c r="P158" s="638"/>
      <c r="Q158" s="638"/>
      <c r="R158" s="638"/>
      <c r="S158" s="638"/>
      <c r="T158" s="638"/>
      <c r="U158" s="638"/>
      <c r="V158" s="638"/>
      <c r="W158" s="638"/>
      <c r="X158" s="638"/>
      <c r="Y158" s="638"/>
      <c r="Z158" s="638"/>
    </row>
    <row r="159" spans="1:26" ht="12.75" customHeight="1" x14ac:dyDescent="0.35">
      <c r="A159" s="638"/>
      <c r="B159" s="638"/>
      <c r="C159" s="638"/>
      <c r="D159" s="638"/>
      <c r="E159" s="638"/>
      <c r="F159" s="638"/>
      <c r="G159" s="638"/>
      <c r="H159" s="638"/>
      <c r="I159" s="638"/>
      <c r="J159" s="638"/>
      <c r="K159" s="638"/>
      <c r="L159" s="638"/>
      <c r="M159" s="638"/>
      <c r="N159" s="638"/>
      <c r="O159" s="638"/>
      <c r="P159" s="638"/>
      <c r="Q159" s="638"/>
      <c r="R159" s="638"/>
      <c r="S159" s="638"/>
      <c r="T159" s="638"/>
      <c r="U159" s="638"/>
      <c r="V159" s="638"/>
      <c r="W159" s="638"/>
      <c r="X159" s="638"/>
      <c r="Y159" s="638"/>
      <c r="Z159" s="638"/>
    </row>
    <row r="160" spans="1:26" ht="12.75" customHeight="1" x14ac:dyDescent="0.35">
      <c r="A160" s="638"/>
      <c r="B160" s="638"/>
      <c r="C160" s="638"/>
      <c r="D160" s="638"/>
      <c r="E160" s="638"/>
      <c r="F160" s="638"/>
      <c r="G160" s="638"/>
      <c r="H160" s="638"/>
      <c r="I160" s="638"/>
      <c r="J160" s="638"/>
      <c r="K160" s="638"/>
      <c r="L160" s="638"/>
      <c r="M160" s="638"/>
      <c r="N160" s="638"/>
      <c r="O160" s="638"/>
      <c r="P160" s="638"/>
      <c r="Q160" s="638"/>
      <c r="R160" s="638"/>
      <c r="S160" s="638"/>
      <c r="T160" s="638"/>
      <c r="U160" s="638"/>
      <c r="V160" s="638"/>
      <c r="W160" s="638"/>
      <c r="X160" s="638"/>
      <c r="Y160" s="638"/>
      <c r="Z160" s="638"/>
    </row>
    <row r="161" spans="1:26" ht="12.75" customHeight="1" x14ac:dyDescent="0.35">
      <c r="A161" s="638"/>
      <c r="B161" s="638"/>
      <c r="C161" s="638"/>
      <c r="D161" s="638"/>
      <c r="E161" s="638"/>
      <c r="F161" s="638"/>
      <c r="G161" s="638"/>
      <c r="H161" s="638"/>
      <c r="I161" s="638"/>
      <c r="J161" s="638"/>
      <c r="K161" s="638"/>
      <c r="L161" s="638"/>
      <c r="M161" s="638"/>
      <c r="N161" s="638"/>
      <c r="O161" s="638"/>
      <c r="P161" s="638"/>
      <c r="Q161" s="638"/>
      <c r="R161" s="638"/>
      <c r="S161" s="638"/>
      <c r="T161" s="638"/>
      <c r="U161" s="638"/>
      <c r="V161" s="638"/>
      <c r="W161" s="638"/>
      <c r="X161" s="638"/>
      <c r="Y161" s="638"/>
      <c r="Z161" s="638"/>
    </row>
    <row r="162" spans="1:26" ht="12.75" customHeight="1" x14ac:dyDescent="0.35">
      <c r="A162" s="638"/>
      <c r="B162" s="638"/>
      <c r="C162" s="638"/>
      <c r="D162" s="639"/>
      <c r="E162" s="638"/>
      <c r="F162" s="638"/>
      <c r="G162" s="638"/>
      <c r="H162" s="638"/>
      <c r="I162" s="638"/>
      <c r="J162" s="638"/>
      <c r="K162" s="638"/>
      <c r="L162" s="638"/>
      <c r="M162" s="638"/>
      <c r="N162" s="638"/>
      <c r="O162" s="638"/>
      <c r="P162" s="638"/>
      <c r="Q162" s="638"/>
      <c r="R162" s="638"/>
      <c r="S162" s="638"/>
      <c r="T162" s="638"/>
      <c r="U162" s="638"/>
      <c r="V162" s="638"/>
      <c r="W162" s="638"/>
      <c r="X162" s="638"/>
      <c r="Y162" s="638"/>
      <c r="Z162" s="638"/>
    </row>
    <row r="163" spans="1:26" ht="12.75" customHeight="1" x14ac:dyDescent="0.35">
      <c r="A163" s="638"/>
      <c r="B163" s="638"/>
      <c r="C163" s="638"/>
      <c r="D163" s="639"/>
      <c r="E163" s="638"/>
      <c r="F163" s="638"/>
      <c r="G163" s="638"/>
      <c r="H163" s="638"/>
      <c r="I163" s="638"/>
      <c r="J163" s="638"/>
      <c r="K163" s="638"/>
      <c r="L163" s="638"/>
      <c r="M163" s="638"/>
      <c r="N163" s="638"/>
      <c r="O163" s="638"/>
      <c r="P163" s="638"/>
      <c r="Q163" s="638"/>
      <c r="R163" s="638"/>
      <c r="S163" s="638"/>
      <c r="T163" s="638"/>
      <c r="U163" s="638"/>
      <c r="V163" s="638"/>
      <c r="W163" s="638"/>
      <c r="X163" s="638"/>
      <c r="Y163" s="638"/>
      <c r="Z163" s="638"/>
    </row>
    <row r="164" spans="1:26" ht="12.75" customHeight="1" x14ac:dyDescent="0.35">
      <c r="A164" s="638"/>
      <c r="B164" s="638"/>
      <c r="C164" s="638"/>
      <c r="D164" s="639"/>
      <c r="E164" s="638"/>
      <c r="F164" s="638"/>
      <c r="G164" s="638"/>
      <c r="H164" s="638"/>
      <c r="I164" s="638"/>
      <c r="J164" s="638"/>
      <c r="K164" s="638"/>
      <c r="L164" s="638"/>
      <c r="M164" s="638"/>
      <c r="N164" s="638"/>
      <c r="O164" s="638"/>
      <c r="P164" s="638"/>
      <c r="Q164" s="638"/>
      <c r="R164" s="638"/>
      <c r="S164" s="638"/>
      <c r="T164" s="638"/>
      <c r="U164" s="638"/>
      <c r="V164" s="638"/>
      <c r="W164" s="638"/>
      <c r="X164" s="638"/>
      <c r="Y164" s="638"/>
      <c r="Z164" s="638"/>
    </row>
    <row r="165" spans="1:26" ht="12.75" customHeight="1" x14ac:dyDescent="0.35">
      <c r="A165" s="638"/>
      <c r="B165" s="638"/>
      <c r="C165" s="638"/>
      <c r="D165" s="639"/>
      <c r="E165" s="638"/>
      <c r="F165" s="638"/>
      <c r="G165" s="638"/>
      <c r="H165" s="638"/>
      <c r="I165" s="638"/>
      <c r="J165" s="638"/>
      <c r="K165" s="638"/>
      <c r="L165" s="638"/>
      <c r="M165" s="638"/>
      <c r="N165" s="638"/>
      <c r="O165" s="638"/>
      <c r="P165" s="638"/>
      <c r="Q165" s="638"/>
      <c r="R165" s="638"/>
      <c r="S165" s="638"/>
      <c r="T165" s="638"/>
      <c r="U165" s="638"/>
      <c r="V165" s="638"/>
      <c r="W165" s="638"/>
      <c r="X165" s="638"/>
      <c r="Y165" s="638"/>
      <c r="Z165" s="638"/>
    </row>
    <row r="166" spans="1:26" ht="12.75" customHeight="1" x14ac:dyDescent="0.35">
      <c r="A166" s="638"/>
      <c r="B166" s="638"/>
      <c r="C166" s="638"/>
      <c r="D166" s="639"/>
      <c r="E166" s="638"/>
      <c r="F166" s="638"/>
      <c r="G166" s="638"/>
      <c r="H166" s="638"/>
      <c r="I166" s="638"/>
      <c r="J166" s="638"/>
      <c r="K166" s="638"/>
      <c r="L166" s="638"/>
      <c r="M166" s="638"/>
      <c r="N166" s="638"/>
      <c r="O166" s="638"/>
      <c r="P166" s="638"/>
      <c r="Q166" s="638"/>
      <c r="R166" s="638"/>
      <c r="S166" s="638"/>
      <c r="T166" s="638"/>
      <c r="U166" s="638"/>
      <c r="V166" s="638"/>
      <c r="W166" s="638"/>
      <c r="X166" s="638"/>
      <c r="Y166" s="638"/>
      <c r="Z166" s="638"/>
    </row>
    <row r="167" spans="1:26" ht="12.75" customHeight="1" x14ac:dyDescent="0.35">
      <c r="A167" s="638"/>
      <c r="B167" s="638"/>
      <c r="C167" s="638"/>
      <c r="D167" s="639"/>
      <c r="E167" s="638"/>
      <c r="F167" s="638"/>
      <c r="G167" s="638"/>
      <c r="H167" s="638"/>
      <c r="I167" s="638"/>
      <c r="J167" s="638"/>
      <c r="K167" s="638"/>
      <c r="L167" s="638"/>
      <c r="M167" s="638"/>
      <c r="N167" s="638"/>
      <c r="O167" s="638"/>
      <c r="P167" s="638"/>
      <c r="Q167" s="638"/>
      <c r="R167" s="638"/>
      <c r="S167" s="638"/>
      <c r="T167" s="638"/>
      <c r="U167" s="638"/>
      <c r="V167" s="638"/>
      <c r="W167" s="638"/>
      <c r="X167" s="638"/>
      <c r="Y167" s="638"/>
      <c r="Z167" s="638"/>
    </row>
    <row r="168" spans="1:26" ht="12.75" customHeight="1" x14ac:dyDescent="0.35">
      <c r="A168" s="638"/>
      <c r="B168" s="638"/>
      <c r="C168" s="638"/>
      <c r="D168" s="639"/>
      <c r="E168" s="638"/>
      <c r="F168" s="638"/>
      <c r="G168" s="638"/>
      <c r="H168" s="638"/>
      <c r="I168" s="638"/>
      <c r="J168" s="638"/>
      <c r="K168" s="638"/>
      <c r="L168" s="638"/>
      <c r="M168" s="638"/>
      <c r="N168" s="638"/>
      <c r="O168" s="638"/>
      <c r="P168" s="638"/>
      <c r="Q168" s="638"/>
      <c r="R168" s="638"/>
      <c r="S168" s="638"/>
      <c r="T168" s="638"/>
      <c r="U168" s="638"/>
      <c r="V168" s="638"/>
      <c r="W168" s="638"/>
      <c r="X168" s="638"/>
      <c r="Y168" s="638"/>
      <c r="Z168" s="638"/>
    </row>
    <row r="169" spans="1:26" ht="12.75" customHeight="1" x14ac:dyDescent="0.35">
      <c r="A169" s="638"/>
      <c r="B169" s="638"/>
      <c r="C169" s="638"/>
      <c r="D169" s="639"/>
      <c r="E169" s="638"/>
      <c r="F169" s="638"/>
      <c r="G169" s="638"/>
      <c r="H169" s="638"/>
      <c r="I169" s="638"/>
      <c r="J169" s="638"/>
      <c r="K169" s="638"/>
      <c r="L169" s="638"/>
      <c r="M169" s="638"/>
      <c r="N169" s="638"/>
      <c r="O169" s="638"/>
      <c r="P169" s="638"/>
      <c r="Q169" s="638"/>
      <c r="R169" s="638"/>
      <c r="S169" s="638"/>
      <c r="T169" s="638"/>
      <c r="U169" s="638"/>
      <c r="V169" s="638"/>
      <c r="W169" s="638"/>
      <c r="X169" s="638"/>
      <c r="Y169" s="638"/>
      <c r="Z169" s="638"/>
    </row>
    <row r="170" spans="1:26" ht="12.75" customHeight="1" x14ac:dyDescent="0.35">
      <c r="A170" s="638"/>
      <c r="B170" s="638"/>
      <c r="C170" s="638"/>
      <c r="D170" s="639"/>
      <c r="E170" s="638"/>
      <c r="F170" s="638"/>
      <c r="G170" s="638"/>
      <c r="H170" s="638"/>
      <c r="I170" s="638"/>
      <c r="J170" s="638"/>
      <c r="K170" s="638"/>
      <c r="L170" s="638"/>
      <c r="M170" s="638"/>
      <c r="N170" s="638"/>
      <c r="O170" s="638"/>
      <c r="P170" s="638"/>
      <c r="Q170" s="638"/>
      <c r="R170" s="638"/>
      <c r="S170" s="638"/>
      <c r="T170" s="638"/>
      <c r="U170" s="638"/>
      <c r="V170" s="638"/>
      <c r="W170" s="638"/>
      <c r="X170" s="638"/>
      <c r="Y170" s="638"/>
      <c r="Z170" s="638"/>
    </row>
    <row r="171" spans="1:26" ht="12.75" customHeight="1" x14ac:dyDescent="0.35">
      <c r="A171" s="638"/>
      <c r="B171" s="638"/>
      <c r="C171" s="638"/>
      <c r="D171" s="639"/>
      <c r="E171" s="638"/>
      <c r="F171" s="638"/>
      <c r="G171" s="638"/>
      <c r="H171" s="638"/>
      <c r="I171" s="638"/>
      <c r="J171" s="638"/>
      <c r="K171" s="638"/>
      <c r="L171" s="638"/>
      <c r="M171" s="638"/>
      <c r="N171" s="638"/>
      <c r="O171" s="638"/>
      <c r="P171" s="638"/>
      <c r="Q171" s="638"/>
      <c r="R171" s="638"/>
      <c r="S171" s="638"/>
      <c r="T171" s="638"/>
      <c r="U171" s="638"/>
      <c r="V171" s="638"/>
      <c r="W171" s="638"/>
      <c r="X171" s="638"/>
      <c r="Y171" s="638"/>
      <c r="Z171" s="638"/>
    </row>
    <row r="172" spans="1:26" ht="12.75" customHeight="1" x14ac:dyDescent="0.35">
      <c r="A172" s="638"/>
      <c r="B172" s="638"/>
      <c r="C172" s="638"/>
      <c r="D172" s="639"/>
      <c r="E172" s="638"/>
      <c r="F172" s="638"/>
      <c r="G172" s="638"/>
      <c r="H172" s="638"/>
      <c r="I172" s="638"/>
      <c r="J172" s="638"/>
      <c r="K172" s="638"/>
      <c r="L172" s="638"/>
      <c r="M172" s="638"/>
      <c r="N172" s="638"/>
      <c r="O172" s="638"/>
      <c r="P172" s="638"/>
      <c r="Q172" s="638"/>
      <c r="R172" s="638"/>
      <c r="S172" s="638"/>
      <c r="T172" s="638"/>
      <c r="U172" s="638"/>
      <c r="V172" s="638"/>
      <c r="W172" s="638"/>
      <c r="X172" s="638"/>
      <c r="Y172" s="638"/>
      <c r="Z172" s="638"/>
    </row>
    <row r="173" spans="1:26" ht="12.75" customHeight="1" x14ac:dyDescent="0.35">
      <c r="A173" s="638"/>
      <c r="B173" s="638"/>
      <c r="C173" s="638"/>
      <c r="D173" s="639"/>
      <c r="E173" s="638"/>
      <c r="F173" s="638"/>
      <c r="G173" s="638"/>
      <c r="H173" s="638"/>
      <c r="I173" s="638"/>
      <c r="J173" s="638"/>
      <c r="K173" s="638"/>
      <c r="L173" s="638"/>
      <c r="M173" s="638"/>
      <c r="N173" s="638"/>
      <c r="O173" s="638"/>
      <c r="P173" s="638"/>
      <c r="Q173" s="638"/>
      <c r="R173" s="638"/>
      <c r="S173" s="638"/>
      <c r="T173" s="638"/>
      <c r="U173" s="638"/>
      <c r="V173" s="638"/>
      <c r="W173" s="638"/>
      <c r="X173" s="638"/>
      <c r="Y173" s="638"/>
      <c r="Z173" s="638"/>
    </row>
    <row r="174" spans="1:26" ht="12.75" customHeight="1" x14ac:dyDescent="0.35">
      <c r="A174" s="638"/>
      <c r="B174" s="638"/>
      <c r="C174" s="638"/>
      <c r="D174" s="639"/>
      <c r="E174" s="638"/>
      <c r="F174" s="638"/>
      <c r="G174" s="638"/>
      <c r="H174" s="638"/>
      <c r="I174" s="638"/>
      <c r="J174" s="638"/>
      <c r="K174" s="638"/>
      <c r="L174" s="638"/>
      <c r="M174" s="638"/>
      <c r="N174" s="638"/>
      <c r="O174" s="638"/>
      <c r="P174" s="638"/>
      <c r="Q174" s="638"/>
      <c r="R174" s="638"/>
      <c r="S174" s="638"/>
      <c r="T174" s="638"/>
      <c r="U174" s="638"/>
      <c r="V174" s="638"/>
      <c r="W174" s="638"/>
      <c r="X174" s="638"/>
      <c r="Y174" s="638"/>
      <c r="Z174" s="638"/>
    </row>
    <row r="175" spans="1:26" ht="12.75" customHeight="1" x14ac:dyDescent="0.35">
      <c r="A175" s="638"/>
      <c r="B175" s="638"/>
      <c r="C175" s="638"/>
      <c r="D175" s="639"/>
      <c r="E175" s="638"/>
      <c r="F175" s="638"/>
      <c r="G175" s="638"/>
      <c r="H175" s="638"/>
      <c r="I175" s="638"/>
      <c r="J175" s="638"/>
      <c r="K175" s="638"/>
      <c r="L175" s="638"/>
      <c r="M175" s="638"/>
      <c r="N175" s="638"/>
      <c r="O175" s="638"/>
      <c r="P175" s="638"/>
      <c r="Q175" s="638"/>
      <c r="R175" s="638"/>
      <c r="S175" s="638"/>
      <c r="T175" s="638"/>
      <c r="U175" s="638"/>
      <c r="V175" s="638"/>
      <c r="W175" s="638"/>
      <c r="X175" s="638"/>
      <c r="Y175" s="638"/>
      <c r="Z175" s="638"/>
    </row>
    <row r="176" spans="1:26" ht="12.75" customHeight="1" x14ac:dyDescent="0.35">
      <c r="A176" s="638"/>
      <c r="B176" s="638"/>
      <c r="C176" s="638"/>
      <c r="D176" s="639"/>
      <c r="E176" s="638"/>
      <c r="F176" s="638"/>
      <c r="G176" s="638"/>
      <c r="H176" s="638"/>
      <c r="I176" s="638"/>
      <c r="J176" s="638"/>
      <c r="K176" s="638"/>
      <c r="L176" s="638"/>
      <c r="M176" s="638"/>
      <c r="N176" s="638"/>
      <c r="O176" s="638"/>
      <c r="P176" s="638"/>
      <c r="Q176" s="638"/>
      <c r="R176" s="638"/>
      <c r="S176" s="638"/>
      <c r="T176" s="638"/>
      <c r="U176" s="638"/>
      <c r="V176" s="638"/>
      <c r="W176" s="638"/>
      <c r="X176" s="638"/>
      <c r="Y176" s="638"/>
      <c r="Z176" s="638"/>
    </row>
    <row r="177" spans="1:26" ht="12.75" customHeight="1" x14ac:dyDescent="0.35">
      <c r="A177" s="638"/>
      <c r="B177" s="638"/>
      <c r="C177" s="638"/>
      <c r="D177" s="639"/>
      <c r="E177" s="638"/>
      <c r="F177" s="638"/>
      <c r="G177" s="638"/>
      <c r="H177" s="638"/>
      <c r="I177" s="638"/>
      <c r="J177" s="638"/>
      <c r="K177" s="638"/>
      <c r="L177" s="638"/>
      <c r="M177" s="638"/>
      <c r="N177" s="638"/>
      <c r="O177" s="638"/>
      <c r="P177" s="638"/>
      <c r="Q177" s="638"/>
      <c r="R177" s="638"/>
      <c r="S177" s="638"/>
      <c r="T177" s="638"/>
      <c r="U177" s="638"/>
      <c r="V177" s="638"/>
      <c r="W177" s="638"/>
      <c r="X177" s="638"/>
      <c r="Y177" s="638"/>
      <c r="Z177" s="638"/>
    </row>
    <row r="178" spans="1:26" ht="12.75" customHeight="1" x14ac:dyDescent="0.35">
      <c r="A178" s="638"/>
      <c r="B178" s="638"/>
      <c r="C178" s="638"/>
      <c r="D178" s="639"/>
      <c r="E178" s="638"/>
      <c r="F178" s="638"/>
      <c r="G178" s="638"/>
      <c r="H178" s="638"/>
      <c r="I178" s="638"/>
      <c r="J178" s="638"/>
      <c r="K178" s="638"/>
      <c r="L178" s="638"/>
      <c r="M178" s="638"/>
      <c r="N178" s="638"/>
      <c r="O178" s="638"/>
      <c r="P178" s="638"/>
      <c r="Q178" s="638"/>
      <c r="R178" s="638"/>
      <c r="S178" s="638"/>
      <c r="T178" s="638"/>
      <c r="U178" s="638"/>
      <c r="V178" s="638"/>
      <c r="W178" s="638"/>
      <c r="X178" s="638"/>
      <c r="Y178" s="638"/>
      <c r="Z178" s="638"/>
    </row>
    <row r="179" spans="1:26" ht="12.75" customHeight="1" x14ac:dyDescent="0.35">
      <c r="A179" s="638"/>
      <c r="B179" s="638"/>
      <c r="C179" s="638"/>
      <c r="D179" s="639"/>
      <c r="E179" s="638"/>
      <c r="F179" s="638"/>
      <c r="G179" s="638"/>
      <c r="H179" s="638"/>
      <c r="I179" s="638"/>
      <c r="J179" s="638"/>
      <c r="K179" s="638"/>
      <c r="L179" s="638"/>
      <c r="M179" s="638"/>
      <c r="N179" s="638"/>
      <c r="O179" s="638"/>
      <c r="P179" s="638"/>
      <c r="Q179" s="638"/>
      <c r="R179" s="638"/>
      <c r="S179" s="638"/>
      <c r="T179" s="638"/>
      <c r="U179" s="638"/>
      <c r="V179" s="638"/>
      <c r="W179" s="638"/>
      <c r="X179" s="638"/>
      <c r="Y179" s="638"/>
      <c r="Z179" s="638"/>
    </row>
    <row r="180" spans="1:26" ht="12.75" customHeight="1" x14ac:dyDescent="0.35">
      <c r="A180" s="638"/>
      <c r="B180" s="638"/>
      <c r="C180" s="638"/>
      <c r="D180" s="639"/>
      <c r="E180" s="638"/>
      <c r="F180" s="638"/>
      <c r="G180" s="638"/>
      <c r="H180" s="638"/>
      <c r="I180" s="638"/>
      <c r="J180" s="638"/>
      <c r="K180" s="638"/>
      <c r="L180" s="638"/>
      <c r="M180" s="638"/>
      <c r="N180" s="638"/>
      <c r="O180" s="638"/>
      <c r="P180" s="638"/>
      <c r="Q180" s="638"/>
      <c r="R180" s="638"/>
      <c r="S180" s="638"/>
      <c r="T180" s="638"/>
      <c r="U180" s="638"/>
      <c r="V180" s="638"/>
      <c r="W180" s="638"/>
      <c r="X180" s="638"/>
      <c r="Y180" s="638"/>
      <c r="Z180" s="638"/>
    </row>
    <row r="181" spans="1:26" ht="12.75" customHeight="1" x14ac:dyDescent="0.35">
      <c r="A181" s="638"/>
      <c r="B181" s="638"/>
      <c r="C181" s="638"/>
      <c r="D181" s="639"/>
      <c r="E181" s="638"/>
      <c r="F181" s="638"/>
      <c r="G181" s="638"/>
      <c r="H181" s="638"/>
      <c r="I181" s="638"/>
      <c r="J181" s="638"/>
      <c r="K181" s="638"/>
      <c r="L181" s="638"/>
      <c r="M181" s="638"/>
      <c r="N181" s="638"/>
      <c r="O181" s="638"/>
      <c r="P181" s="638"/>
      <c r="Q181" s="638"/>
      <c r="R181" s="638"/>
      <c r="S181" s="638"/>
      <c r="T181" s="638"/>
      <c r="U181" s="638"/>
      <c r="V181" s="638"/>
      <c r="W181" s="638"/>
      <c r="X181" s="638"/>
      <c r="Y181" s="638"/>
      <c r="Z181" s="638"/>
    </row>
    <row r="182" spans="1:26" ht="12.75" customHeight="1" x14ac:dyDescent="0.35">
      <c r="A182" s="638"/>
      <c r="B182" s="638"/>
      <c r="C182" s="638"/>
      <c r="D182" s="639"/>
      <c r="E182" s="638"/>
      <c r="F182" s="638"/>
      <c r="G182" s="638"/>
      <c r="H182" s="638"/>
      <c r="I182" s="638"/>
      <c r="J182" s="638"/>
      <c r="K182" s="638"/>
      <c r="L182" s="638"/>
      <c r="M182" s="638"/>
      <c r="N182" s="638"/>
      <c r="O182" s="638"/>
      <c r="P182" s="638"/>
      <c r="Q182" s="638"/>
      <c r="R182" s="638"/>
      <c r="S182" s="638"/>
      <c r="T182" s="638"/>
      <c r="U182" s="638"/>
      <c r="V182" s="638"/>
      <c r="W182" s="638"/>
      <c r="X182" s="638"/>
      <c r="Y182" s="638"/>
      <c r="Z182" s="638"/>
    </row>
    <row r="183" spans="1:26" ht="12.75" customHeight="1" x14ac:dyDescent="0.35">
      <c r="A183" s="638"/>
      <c r="B183" s="638"/>
      <c r="C183" s="638"/>
      <c r="D183" s="639"/>
      <c r="E183" s="638"/>
      <c r="F183" s="638"/>
      <c r="G183" s="638"/>
      <c r="H183" s="638"/>
      <c r="I183" s="638"/>
      <c r="J183" s="638"/>
      <c r="K183" s="638"/>
      <c r="L183" s="638"/>
      <c r="M183" s="638"/>
      <c r="N183" s="638"/>
      <c r="O183" s="638"/>
      <c r="P183" s="638"/>
      <c r="Q183" s="638"/>
      <c r="R183" s="638"/>
      <c r="S183" s="638"/>
      <c r="T183" s="638"/>
      <c r="U183" s="638"/>
      <c r="V183" s="638"/>
      <c r="W183" s="638"/>
      <c r="X183" s="638"/>
      <c r="Y183" s="638"/>
      <c r="Z183" s="638"/>
    </row>
    <row r="184" spans="1:26" ht="12.75" customHeight="1" x14ac:dyDescent="0.35">
      <c r="A184" s="638"/>
      <c r="B184" s="638"/>
      <c r="C184" s="638"/>
      <c r="D184" s="639"/>
      <c r="E184" s="638"/>
      <c r="F184" s="638"/>
      <c r="G184" s="638"/>
      <c r="H184" s="638"/>
      <c r="I184" s="638"/>
      <c r="J184" s="638"/>
      <c r="K184" s="638"/>
      <c r="L184" s="638"/>
      <c r="M184" s="638"/>
      <c r="N184" s="638"/>
      <c r="O184" s="638"/>
      <c r="P184" s="638"/>
      <c r="Q184" s="638"/>
      <c r="R184" s="638"/>
      <c r="S184" s="638"/>
      <c r="T184" s="638"/>
      <c r="U184" s="638"/>
      <c r="V184" s="638"/>
      <c r="W184" s="638"/>
      <c r="X184" s="638"/>
      <c r="Y184" s="638"/>
      <c r="Z184" s="638"/>
    </row>
    <row r="185" spans="1:26" ht="12.75" customHeight="1" x14ac:dyDescent="0.35">
      <c r="A185" s="638"/>
      <c r="B185" s="638"/>
      <c r="C185" s="638"/>
      <c r="D185" s="639"/>
      <c r="E185" s="638"/>
      <c r="F185" s="638"/>
      <c r="G185" s="638"/>
      <c r="H185" s="638"/>
      <c r="I185" s="638"/>
      <c r="J185" s="638"/>
      <c r="K185" s="638"/>
      <c r="L185" s="638"/>
      <c r="M185" s="638"/>
      <c r="N185" s="638"/>
      <c r="O185" s="638"/>
      <c r="P185" s="638"/>
      <c r="Q185" s="638"/>
      <c r="R185" s="638"/>
      <c r="S185" s="638"/>
      <c r="T185" s="638"/>
      <c r="U185" s="638"/>
      <c r="V185" s="638"/>
      <c r="W185" s="638"/>
      <c r="X185" s="638"/>
      <c r="Y185" s="638"/>
      <c r="Z185" s="638"/>
    </row>
    <row r="186" spans="1:26" ht="12.75" customHeight="1" x14ac:dyDescent="0.35">
      <c r="A186" s="638"/>
      <c r="B186" s="638"/>
      <c r="C186" s="638"/>
      <c r="D186" s="639"/>
      <c r="E186" s="638"/>
      <c r="F186" s="638"/>
      <c r="G186" s="638"/>
      <c r="H186" s="638"/>
      <c r="I186" s="638"/>
      <c r="J186" s="638"/>
      <c r="K186" s="638"/>
      <c r="L186" s="638"/>
      <c r="M186" s="638"/>
      <c r="N186" s="638"/>
      <c r="O186" s="638"/>
      <c r="P186" s="638"/>
      <c r="Q186" s="638"/>
      <c r="R186" s="638"/>
      <c r="S186" s="638"/>
      <c r="T186" s="638"/>
      <c r="U186" s="638"/>
      <c r="V186" s="638"/>
      <c r="W186" s="638"/>
      <c r="X186" s="638"/>
      <c r="Y186" s="638"/>
      <c r="Z186" s="638"/>
    </row>
    <row r="187" spans="1:26" ht="12.75" customHeight="1" x14ac:dyDescent="0.35">
      <c r="A187" s="638"/>
      <c r="B187" s="638"/>
      <c r="C187" s="638"/>
      <c r="D187" s="639"/>
      <c r="E187" s="638"/>
      <c r="F187" s="638"/>
      <c r="G187" s="638"/>
      <c r="H187" s="638"/>
      <c r="I187" s="638"/>
      <c r="J187" s="638"/>
      <c r="K187" s="638"/>
      <c r="L187" s="638"/>
      <c r="M187" s="638"/>
      <c r="N187" s="638"/>
      <c r="O187" s="638"/>
      <c r="P187" s="638"/>
      <c r="Q187" s="638"/>
      <c r="R187" s="638"/>
      <c r="S187" s="638"/>
      <c r="T187" s="638"/>
      <c r="U187" s="638"/>
      <c r="V187" s="638"/>
      <c r="W187" s="638"/>
      <c r="X187" s="638"/>
      <c r="Y187" s="638"/>
      <c r="Z187" s="638"/>
    </row>
    <row r="188" spans="1:26" ht="12.75" customHeight="1" x14ac:dyDescent="0.35">
      <c r="A188" s="638"/>
      <c r="B188" s="638"/>
      <c r="C188" s="638"/>
      <c r="D188" s="639"/>
      <c r="E188" s="638"/>
      <c r="F188" s="638"/>
      <c r="G188" s="638"/>
      <c r="H188" s="638"/>
      <c r="I188" s="638"/>
      <c r="J188" s="638"/>
      <c r="K188" s="638"/>
      <c r="L188" s="638"/>
      <c r="M188" s="638"/>
      <c r="N188" s="638"/>
      <c r="O188" s="638"/>
      <c r="P188" s="638"/>
      <c r="Q188" s="638"/>
      <c r="R188" s="638"/>
      <c r="S188" s="638"/>
      <c r="T188" s="638"/>
      <c r="U188" s="638"/>
      <c r="V188" s="638"/>
      <c r="W188" s="638"/>
      <c r="X188" s="638"/>
      <c r="Y188" s="638"/>
      <c r="Z188" s="638"/>
    </row>
    <row r="189" spans="1:26" ht="12.75" customHeight="1" x14ac:dyDescent="0.35">
      <c r="A189" s="638"/>
      <c r="B189" s="638"/>
      <c r="C189" s="638"/>
      <c r="D189" s="639"/>
      <c r="E189" s="638"/>
      <c r="F189" s="638"/>
      <c r="G189" s="638"/>
      <c r="H189" s="638"/>
      <c r="I189" s="638"/>
      <c r="J189" s="638"/>
      <c r="K189" s="638"/>
      <c r="L189" s="638"/>
      <c r="M189" s="638"/>
      <c r="N189" s="638"/>
      <c r="O189" s="638"/>
      <c r="P189" s="638"/>
      <c r="Q189" s="638"/>
      <c r="R189" s="638"/>
      <c r="S189" s="638"/>
      <c r="T189" s="638"/>
      <c r="U189" s="638"/>
      <c r="V189" s="638"/>
      <c r="W189" s="638"/>
      <c r="X189" s="638"/>
      <c r="Y189" s="638"/>
      <c r="Z189" s="638"/>
    </row>
    <row r="190" spans="1:26" ht="12.75" customHeight="1" x14ac:dyDescent="0.35">
      <c r="A190" s="638"/>
      <c r="B190" s="638"/>
      <c r="C190" s="638"/>
      <c r="D190" s="639"/>
      <c r="E190" s="638"/>
      <c r="F190" s="638"/>
      <c r="G190" s="638"/>
      <c r="H190" s="638"/>
      <c r="I190" s="638"/>
      <c r="J190" s="638"/>
      <c r="K190" s="638"/>
      <c r="L190" s="638"/>
      <c r="M190" s="638"/>
      <c r="N190" s="638"/>
      <c r="O190" s="638"/>
      <c r="P190" s="638"/>
      <c r="Q190" s="638"/>
      <c r="R190" s="638"/>
      <c r="S190" s="638"/>
      <c r="T190" s="638"/>
      <c r="U190" s="638"/>
      <c r="V190" s="638"/>
      <c r="W190" s="638"/>
      <c r="X190" s="638"/>
      <c r="Y190" s="638"/>
      <c r="Z190" s="638"/>
    </row>
    <row r="191" spans="1:26" ht="12.75" customHeight="1" x14ac:dyDescent="0.35">
      <c r="A191" s="638"/>
      <c r="B191" s="638"/>
      <c r="C191" s="638"/>
      <c r="D191" s="639"/>
      <c r="E191" s="638"/>
      <c r="F191" s="638"/>
      <c r="G191" s="638"/>
      <c r="H191" s="638"/>
      <c r="I191" s="638"/>
      <c r="J191" s="638"/>
      <c r="K191" s="638"/>
      <c r="L191" s="638"/>
      <c r="M191" s="638"/>
      <c r="N191" s="638"/>
      <c r="O191" s="638"/>
      <c r="P191" s="638"/>
      <c r="Q191" s="638"/>
      <c r="R191" s="638"/>
      <c r="S191" s="638"/>
      <c r="T191" s="638"/>
      <c r="U191" s="638"/>
      <c r="V191" s="638"/>
      <c r="W191" s="638"/>
      <c r="X191" s="638"/>
      <c r="Y191" s="638"/>
      <c r="Z191" s="638"/>
    </row>
    <row r="192" spans="1:26" ht="12.75" customHeight="1" x14ac:dyDescent="0.35">
      <c r="A192" s="638"/>
      <c r="B192" s="638"/>
      <c r="C192" s="638"/>
      <c r="D192" s="639"/>
      <c r="E192" s="638"/>
      <c r="F192" s="638"/>
      <c r="G192" s="638"/>
      <c r="H192" s="638"/>
      <c r="I192" s="638"/>
      <c r="J192" s="638"/>
      <c r="K192" s="638"/>
      <c r="L192" s="638"/>
      <c r="M192" s="638"/>
      <c r="N192" s="638"/>
      <c r="O192" s="638"/>
      <c r="P192" s="638"/>
      <c r="Q192" s="638"/>
      <c r="R192" s="638"/>
      <c r="S192" s="638"/>
      <c r="T192" s="638"/>
      <c r="U192" s="638"/>
      <c r="V192" s="638"/>
      <c r="W192" s="638"/>
      <c r="X192" s="638"/>
      <c r="Y192" s="638"/>
      <c r="Z192" s="638"/>
    </row>
    <row r="193" spans="1:26" ht="12.75" customHeight="1" x14ac:dyDescent="0.35">
      <c r="A193" s="638"/>
      <c r="B193" s="638"/>
      <c r="C193" s="638"/>
      <c r="D193" s="639"/>
      <c r="E193" s="638"/>
      <c r="F193" s="638"/>
      <c r="G193" s="638"/>
      <c r="H193" s="638"/>
      <c r="I193" s="638"/>
      <c r="J193" s="638"/>
      <c r="K193" s="638"/>
      <c r="L193" s="638"/>
      <c r="M193" s="638"/>
      <c r="N193" s="638"/>
      <c r="O193" s="638"/>
      <c r="P193" s="638"/>
      <c r="Q193" s="638"/>
      <c r="R193" s="638"/>
      <c r="S193" s="638"/>
      <c r="T193" s="638"/>
      <c r="U193" s="638"/>
      <c r="V193" s="638"/>
      <c r="W193" s="638"/>
      <c r="X193" s="638"/>
      <c r="Y193" s="638"/>
      <c r="Z193" s="638"/>
    </row>
    <row r="194" spans="1:26" ht="12.75" customHeight="1" x14ac:dyDescent="0.35">
      <c r="A194" s="638"/>
      <c r="B194" s="638"/>
      <c r="C194" s="638"/>
      <c r="D194" s="639"/>
      <c r="E194" s="638"/>
      <c r="F194" s="638"/>
      <c r="G194" s="638"/>
      <c r="H194" s="638"/>
      <c r="I194" s="638"/>
      <c r="J194" s="638"/>
      <c r="K194" s="638"/>
      <c r="L194" s="638"/>
      <c r="M194" s="638"/>
      <c r="N194" s="638"/>
      <c r="O194" s="638"/>
      <c r="P194" s="638"/>
      <c r="Q194" s="638"/>
      <c r="R194" s="638"/>
      <c r="S194" s="638"/>
      <c r="T194" s="638"/>
      <c r="U194" s="638"/>
      <c r="V194" s="638"/>
      <c r="W194" s="638"/>
      <c r="X194" s="638"/>
      <c r="Y194" s="638"/>
      <c r="Z194" s="638"/>
    </row>
    <row r="195" spans="1:26" ht="12.75" customHeight="1" x14ac:dyDescent="0.35">
      <c r="A195" s="638"/>
      <c r="B195" s="638"/>
      <c r="C195" s="638"/>
      <c r="D195" s="639"/>
      <c r="E195" s="638"/>
      <c r="F195" s="638"/>
      <c r="G195" s="638"/>
      <c r="H195" s="638"/>
      <c r="I195" s="638"/>
      <c r="J195" s="638"/>
      <c r="K195" s="638"/>
      <c r="L195" s="638"/>
      <c r="M195" s="638"/>
      <c r="N195" s="638"/>
      <c r="O195" s="638"/>
      <c r="P195" s="638"/>
      <c r="Q195" s="638"/>
      <c r="R195" s="638"/>
      <c r="S195" s="638"/>
      <c r="T195" s="638"/>
      <c r="U195" s="638"/>
      <c r="V195" s="638"/>
      <c r="W195" s="638"/>
      <c r="X195" s="638"/>
      <c r="Y195" s="638"/>
      <c r="Z195" s="638"/>
    </row>
    <row r="196" spans="1:26" ht="12.75" customHeight="1" x14ac:dyDescent="0.35">
      <c r="A196" s="638"/>
      <c r="B196" s="638"/>
      <c r="C196" s="638"/>
      <c r="D196" s="639"/>
      <c r="E196" s="638"/>
      <c r="F196" s="638"/>
      <c r="G196" s="638"/>
      <c r="H196" s="638"/>
      <c r="I196" s="638"/>
      <c r="J196" s="638"/>
      <c r="K196" s="638"/>
      <c r="L196" s="638"/>
      <c r="M196" s="638"/>
      <c r="N196" s="638"/>
      <c r="O196" s="638"/>
      <c r="P196" s="638"/>
      <c r="Q196" s="638"/>
      <c r="R196" s="638"/>
      <c r="S196" s="638"/>
      <c r="T196" s="638"/>
      <c r="U196" s="638"/>
      <c r="V196" s="638"/>
      <c r="W196" s="638"/>
      <c r="X196" s="638"/>
      <c r="Y196" s="638"/>
      <c r="Z196" s="638"/>
    </row>
    <row r="197" spans="1:26" ht="12.75" customHeight="1" x14ac:dyDescent="0.35">
      <c r="A197" s="638"/>
      <c r="B197" s="638"/>
      <c r="C197" s="638"/>
      <c r="D197" s="639"/>
      <c r="E197" s="638"/>
      <c r="F197" s="638"/>
      <c r="G197" s="638"/>
      <c r="H197" s="638"/>
      <c r="I197" s="638"/>
      <c r="J197" s="638"/>
      <c r="K197" s="638"/>
      <c r="L197" s="638"/>
      <c r="M197" s="638"/>
      <c r="N197" s="638"/>
      <c r="O197" s="638"/>
      <c r="P197" s="638"/>
      <c r="Q197" s="638"/>
      <c r="R197" s="638"/>
      <c r="S197" s="638"/>
      <c r="T197" s="638"/>
      <c r="U197" s="638"/>
      <c r="V197" s="638"/>
      <c r="W197" s="638"/>
      <c r="X197" s="638"/>
      <c r="Y197" s="638"/>
      <c r="Z197" s="638"/>
    </row>
    <row r="198" spans="1:26" ht="12.75" customHeight="1" x14ac:dyDescent="0.35">
      <c r="A198" s="638"/>
      <c r="B198" s="638"/>
      <c r="C198" s="638"/>
      <c r="D198" s="639"/>
      <c r="E198" s="638"/>
      <c r="F198" s="638"/>
      <c r="G198" s="638"/>
      <c r="H198" s="638"/>
      <c r="I198" s="638"/>
      <c r="J198" s="638"/>
      <c r="K198" s="638"/>
      <c r="L198" s="638"/>
      <c r="M198" s="638"/>
      <c r="N198" s="638"/>
      <c r="O198" s="638"/>
      <c r="P198" s="638"/>
      <c r="Q198" s="638"/>
      <c r="R198" s="638"/>
      <c r="S198" s="638"/>
      <c r="T198" s="638"/>
      <c r="U198" s="638"/>
      <c r="V198" s="638"/>
      <c r="W198" s="638"/>
      <c r="X198" s="638"/>
      <c r="Y198" s="638"/>
      <c r="Z198" s="638"/>
    </row>
    <row r="199" spans="1:26" ht="12.75" customHeight="1" x14ac:dyDescent="0.35">
      <c r="A199" s="638"/>
      <c r="B199" s="638"/>
      <c r="C199" s="638"/>
      <c r="D199" s="639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</row>
    <row r="200" spans="1:26" ht="12.75" customHeight="1" x14ac:dyDescent="0.35">
      <c r="A200" s="638"/>
      <c r="B200" s="638"/>
      <c r="C200" s="638"/>
      <c r="D200" s="639"/>
      <c r="E200" s="638"/>
      <c r="F200" s="638"/>
      <c r="G200" s="638"/>
      <c r="H200" s="638"/>
      <c r="I200" s="638"/>
      <c r="J200" s="638"/>
      <c r="K200" s="638"/>
      <c r="L200" s="638"/>
      <c r="M200" s="638"/>
      <c r="N200" s="638"/>
      <c r="O200" s="638"/>
      <c r="P200" s="638"/>
      <c r="Q200" s="638"/>
      <c r="R200" s="638"/>
      <c r="S200" s="638"/>
      <c r="T200" s="638"/>
      <c r="U200" s="638"/>
      <c r="V200" s="638"/>
      <c r="W200" s="638"/>
      <c r="X200" s="638"/>
      <c r="Y200" s="638"/>
      <c r="Z200" s="638"/>
    </row>
    <row r="201" spans="1:26" ht="12.75" customHeight="1" x14ac:dyDescent="0.35">
      <c r="A201" s="638"/>
      <c r="B201" s="638"/>
      <c r="C201" s="638"/>
      <c r="D201" s="639"/>
      <c r="E201" s="638"/>
      <c r="F201" s="638"/>
      <c r="G201" s="638"/>
      <c r="H201" s="638"/>
      <c r="I201" s="638"/>
      <c r="J201" s="638"/>
      <c r="K201" s="638"/>
      <c r="L201" s="638"/>
      <c r="M201" s="638"/>
      <c r="N201" s="638"/>
      <c r="O201" s="638"/>
      <c r="P201" s="638"/>
      <c r="Q201" s="638"/>
      <c r="R201" s="638"/>
      <c r="S201" s="638"/>
      <c r="T201" s="638"/>
      <c r="U201" s="638"/>
      <c r="V201" s="638"/>
      <c r="W201" s="638"/>
      <c r="X201" s="638"/>
      <c r="Y201" s="638"/>
      <c r="Z201" s="638"/>
    </row>
    <row r="202" spans="1:26" ht="12.75" customHeight="1" x14ac:dyDescent="0.35">
      <c r="A202" s="638"/>
      <c r="B202" s="638"/>
      <c r="C202" s="638"/>
      <c r="D202" s="639"/>
      <c r="E202" s="638"/>
      <c r="F202" s="638"/>
      <c r="G202" s="638"/>
      <c r="H202" s="638"/>
      <c r="I202" s="638"/>
      <c r="J202" s="638"/>
      <c r="K202" s="638"/>
      <c r="L202" s="638"/>
      <c r="M202" s="638"/>
      <c r="N202" s="638"/>
      <c r="O202" s="638"/>
      <c r="P202" s="638"/>
      <c r="Q202" s="638"/>
      <c r="R202" s="638"/>
      <c r="S202" s="638"/>
      <c r="T202" s="638"/>
      <c r="U202" s="638"/>
      <c r="V202" s="638"/>
      <c r="W202" s="638"/>
      <c r="X202" s="638"/>
      <c r="Y202" s="638"/>
      <c r="Z202" s="638"/>
    </row>
    <row r="203" spans="1:26" ht="12.75" customHeight="1" x14ac:dyDescent="0.35">
      <c r="A203" s="638"/>
      <c r="B203" s="638"/>
      <c r="C203" s="638"/>
      <c r="D203" s="639"/>
      <c r="E203" s="638"/>
      <c r="F203" s="638"/>
      <c r="G203" s="638"/>
      <c r="H203" s="638"/>
      <c r="I203" s="638"/>
      <c r="J203" s="638"/>
      <c r="K203" s="638"/>
      <c r="L203" s="638"/>
      <c r="M203" s="638"/>
      <c r="N203" s="638"/>
      <c r="O203" s="638"/>
      <c r="P203" s="638"/>
      <c r="Q203" s="638"/>
      <c r="R203" s="638"/>
      <c r="S203" s="638"/>
      <c r="T203" s="638"/>
      <c r="U203" s="638"/>
      <c r="V203" s="638"/>
      <c r="W203" s="638"/>
      <c r="X203" s="638"/>
      <c r="Y203" s="638"/>
      <c r="Z203" s="638"/>
    </row>
    <row r="204" spans="1:26" ht="12.75" customHeight="1" x14ac:dyDescent="0.35">
      <c r="A204" s="638"/>
      <c r="B204" s="638"/>
      <c r="C204" s="638"/>
      <c r="D204" s="639"/>
      <c r="E204" s="638"/>
      <c r="F204" s="638"/>
      <c r="G204" s="638"/>
      <c r="H204" s="638"/>
      <c r="I204" s="638"/>
      <c r="J204" s="638"/>
      <c r="K204" s="638"/>
      <c r="L204" s="638"/>
      <c r="M204" s="638"/>
      <c r="N204" s="638"/>
      <c r="O204" s="638"/>
      <c r="P204" s="638"/>
      <c r="Q204" s="638"/>
      <c r="R204" s="638"/>
      <c r="S204" s="638"/>
      <c r="T204" s="638"/>
      <c r="U204" s="638"/>
      <c r="V204" s="638"/>
      <c r="W204" s="638"/>
      <c r="X204" s="638"/>
      <c r="Y204" s="638"/>
      <c r="Z204" s="638"/>
    </row>
    <row r="205" spans="1:26" ht="12.75" customHeight="1" x14ac:dyDescent="0.35">
      <c r="A205" s="638"/>
      <c r="B205" s="638"/>
      <c r="C205" s="638"/>
      <c r="D205" s="639"/>
      <c r="E205" s="638"/>
      <c r="F205" s="638"/>
      <c r="G205" s="638"/>
      <c r="H205" s="638"/>
      <c r="I205" s="638"/>
      <c r="J205" s="638"/>
      <c r="K205" s="638"/>
      <c r="L205" s="638"/>
      <c r="M205" s="638"/>
      <c r="N205" s="638"/>
      <c r="O205" s="638"/>
      <c r="P205" s="638"/>
      <c r="Q205" s="638"/>
      <c r="R205" s="638"/>
      <c r="S205" s="638"/>
      <c r="T205" s="638"/>
      <c r="U205" s="638"/>
      <c r="V205" s="638"/>
      <c r="W205" s="638"/>
      <c r="X205" s="638"/>
      <c r="Y205" s="638"/>
      <c r="Z205" s="638"/>
    </row>
    <row r="206" spans="1:26" ht="12.75" customHeight="1" x14ac:dyDescent="0.35">
      <c r="A206" s="638"/>
      <c r="B206" s="638"/>
      <c r="C206" s="638"/>
      <c r="D206" s="639"/>
      <c r="E206" s="638"/>
      <c r="F206" s="638"/>
      <c r="G206" s="638"/>
      <c r="H206" s="638"/>
      <c r="I206" s="638"/>
      <c r="J206" s="638"/>
      <c r="K206" s="638"/>
      <c r="L206" s="638"/>
      <c r="M206" s="638"/>
      <c r="N206" s="638"/>
      <c r="O206" s="638"/>
      <c r="P206" s="638"/>
      <c r="Q206" s="638"/>
      <c r="R206" s="638"/>
      <c r="S206" s="638"/>
      <c r="T206" s="638"/>
      <c r="U206" s="638"/>
      <c r="V206" s="638"/>
      <c r="W206" s="638"/>
      <c r="X206" s="638"/>
      <c r="Y206" s="638"/>
      <c r="Z206" s="638"/>
    </row>
    <row r="207" spans="1:26" ht="12.75" customHeight="1" x14ac:dyDescent="0.35">
      <c r="A207" s="638"/>
      <c r="B207" s="638"/>
      <c r="C207" s="638"/>
      <c r="D207" s="639"/>
      <c r="E207" s="638"/>
      <c r="F207" s="638"/>
      <c r="G207" s="638"/>
      <c r="H207" s="638"/>
      <c r="I207" s="638"/>
      <c r="J207" s="638"/>
      <c r="K207" s="638"/>
      <c r="L207" s="638"/>
      <c r="M207" s="638"/>
      <c r="N207" s="638"/>
      <c r="O207" s="638"/>
      <c r="P207" s="638"/>
      <c r="Q207" s="638"/>
      <c r="R207" s="638"/>
      <c r="S207" s="638"/>
      <c r="T207" s="638"/>
      <c r="U207" s="638"/>
      <c r="V207" s="638"/>
      <c r="W207" s="638"/>
      <c r="X207" s="638"/>
      <c r="Y207" s="638"/>
      <c r="Z207" s="638"/>
    </row>
    <row r="208" spans="1:26" ht="12.75" customHeight="1" x14ac:dyDescent="0.35">
      <c r="A208" s="638"/>
      <c r="B208" s="638"/>
      <c r="C208" s="638"/>
      <c r="D208" s="639"/>
      <c r="E208" s="638"/>
      <c r="F208" s="638"/>
      <c r="G208" s="638"/>
      <c r="H208" s="638"/>
      <c r="I208" s="638"/>
      <c r="J208" s="638"/>
      <c r="K208" s="638"/>
      <c r="L208" s="638"/>
      <c r="M208" s="638"/>
      <c r="N208" s="638"/>
      <c r="O208" s="638"/>
      <c r="P208" s="638"/>
      <c r="Q208" s="638"/>
      <c r="R208" s="638"/>
      <c r="S208" s="638"/>
      <c r="T208" s="638"/>
      <c r="U208" s="638"/>
      <c r="V208" s="638"/>
      <c r="W208" s="638"/>
      <c r="X208" s="638"/>
      <c r="Y208" s="638"/>
      <c r="Z208" s="638"/>
    </row>
    <row r="209" spans="1:26" ht="12.75" customHeight="1" x14ac:dyDescent="0.35">
      <c r="A209" s="638"/>
      <c r="B209" s="638"/>
      <c r="C209" s="638"/>
      <c r="D209" s="639"/>
      <c r="E209" s="638"/>
      <c r="F209" s="638"/>
      <c r="G209" s="638"/>
      <c r="H209" s="638"/>
      <c r="I209" s="638"/>
      <c r="J209" s="638"/>
      <c r="K209" s="638"/>
      <c r="L209" s="638"/>
      <c r="M209" s="638"/>
      <c r="N209" s="638"/>
      <c r="O209" s="638"/>
      <c r="P209" s="638"/>
      <c r="Q209" s="638"/>
      <c r="R209" s="638"/>
      <c r="S209" s="638"/>
      <c r="T209" s="638"/>
      <c r="U209" s="638"/>
      <c r="V209" s="638"/>
      <c r="W209" s="638"/>
      <c r="X209" s="638"/>
      <c r="Y209" s="638"/>
      <c r="Z209" s="638"/>
    </row>
    <row r="210" spans="1:26" ht="12.75" customHeight="1" x14ac:dyDescent="0.35">
      <c r="A210" s="638"/>
      <c r="B210" s="638"/>
      <c r="C210" s="638"/>
      <c r="D210" s="639"/>
      <c r="E210" s="638"/>
      <c r="F210" s="638"/>
      <c r="G210" s="638"/>
      <c r="H210" s="638"/>
      <c r="I210" s="638"/>
      <c r="J210" s="638"/>
      <c r="K210" s="638"/>
      <c r="L210" s="638"/>
      <c r="M210" s="638"/>
      <c r="N210" s="638"/>
      <c r="O210" s="638"/>
      <c r="P210" s="638"/>
      <c r="Q210" s="638"/>
      <c r="R210" s="638"/>
      <c r="S210" s="638"/>
      <c r="T210" s="638"/>
      <c r="U210" s="638"/>
      <c r="V210" s="638"/>
      <c r="W210" s="638"/>
      <c r="X210" s="638"/>
      <c r="Y210" s="638"/>
      <c r="Z210" s="638"/>
    </row>
    <row r="211" spans="1:26" ht="12.75" customHeight="1" x14ac:dyDescent="0.35">
      <c r="A211" s="638"/>
      <c r="B211" s="638"/>
      <c r="C211" s="638"/>
      <c r="D211" s="639"/>
      <c r="E211" s="638"/>
      <c r="F211" s="638"/>
      <c r="G211" s="638"/>
      <c r="H211" s="638"/>
      <c r="I211" s="638"/>
      <c r="J211" s="638"/>
      <c r="K211" s="638"/>
      <c r="L211" s="638"/>
      <c r="M211" s="638"/>
      <c r="N211" s="638"/>
      <c r="O211" s="638"/>
      <c r="P211" s="638"/>
      <c r="Q211" s="638"/>
      <c r="R211" s="638"/>
      <c r="S211" s="638"/>
      <c r="T211" s="638"/>
      <c r="U211" s="638"/>
      <c r="V211" s="638"/>
      <c r="W211" s="638"/>
      <c r="X211" s="638"/>
      <c r="Y211" s="638"/>
      <c r="Z211" s="638"/>
    </row>
    <row r="212" spans="1:26" ht="12.75" customHeight="1" x14ac:dyDescent="0.35">
      <c r="A212" s="638"/>
      <c r="B212" s="638"/>
      <c r="C212" s="638"/>
      <c r="D212" s="639"/>
      <c r="E212" s="638"/>
      <c r="F212" s="638"/>
      <c r="G212" s="638"/>
      <c r="H212" s="638"/>
      <c r="I212" s="638"/>
      <c r="J212" s="638"/>
      <c r="K212" s="638"/>
      <c r="L212" s="638"/>
      <c r="M212" s="638"/>
      <c r="N212" s="638"/>
      <c r="O212" s="638"/>
      <c r="P212" s="638"/>
      <c r="Q212" s="638"/>
      <c r="R212" s="638"/>
      <c r="S212" s="638"/>
      <c r="T212" s="638"/>
      <c r="U212" s="638"/>
      <c r="V212" s="638"/>
      <c r="W212" s="638"/>
      <c r="X212" s="638"/>
      <c r="Y212" s="638"/>
      <c r="Z212" s="638"/>
    </row>
    <row r="213" spans="1:26" ht="12.75" customHeight="1" x14ac:dyDescent="0.35">
      <c r="A213" s="638"/>
      <c r="B213" s="638"/>
      <c r="C213" s="638"/>
      <c r="D213" s="639"/>
      <c r="E213" s="638"/>
      <c r="F213" s="638"/>
      <c r="G213" s="638"/>
      <c r="H213" s="638"/>
      <c r="I213" s="638"/>
      <c r="J213" s="638"/>
      <c r="K213" s="638"/>
      <c r="L213" s="638"/>
      <c r="M213" s="638"/>
      <c r="N213" s="638"/>
      <c r="O213" s="638"/>
      <c r="P213" s="638"/>
      <c r="Q213" s="638"/>
      <c r="R213" s="638"/>
      <c r="S213" s="638"/>
      <c r="T213" s="638"/>
      <c r="U213" s="638"/>
      <c r="V213" s="638"/>
      <c r="W213" s="638"/>
      <c r="X213" s="638"/>
      <c r="Y213" s="638"/>
      <c r="Z213" s="638"/>
    </row>
    <row r="214" spans="1:26" ht="12.75" customHeight="1" x14ac:dyDescent="0.35">
      <c r="A214" s="638"/>
      <c r="B214" s="638"/>
      <c r="C214" s="638"/>
      <c r="D214" s="639"/>
      <c r="E214" s="638"/>
      <c r="F214" s="638"/>
      <c r="G214" s="638"/>
      <c r="H214" s="638"/>
      <c r="I214" s="638"/>
      <c r="J214" s="638"/>
      <c r="K214" s="638"/>
      <c r="L214" s="638"/>
      <c r="M214" s="638"/>
      <c r="N214" s="638"/>
      <c r="O214" s="638"/>
      <c r="P214" s="638"/>
      <c r="Q214" s="638"/>
      <c r="R214" s="638"/>
      <c r="S214" s="638"/>
      <c r="T214" s="638"/>
      <c r="U214" s="638"/>
      <c r="V214" s="638"/>
      <c r="W214" s="638"/>
      <c r="X214" s="638"/>
      <c r="Y214" s="638"/>
      <c r="Z214" s="638"/>
    </row>
    <row r="215" spans="1:26" ht="12.75" customHeight="1" x14ac:dyDescent="0.35">
      <c r="A215" s="638"/>
      <c r="B215" s="638"/>
      <c r="C215" s="638"/>
      <c r="D215" s="639"/>
      <c r="E215" s="638"/>
      <c r="F215" s="638"/>
      <c r="G215" s="638"/>
      <c r="H215" s="638"/>
      <c r="I215" s="638"/>
      <c r="J215" s="638"/>
      <c r="K215" s="638"/>
      <c r="L215" s="638"/>
      <c r="M215" s="638"/>
      <c r="N215" s="638"/>
      <c r="O215" s="638"/>
      <c r="P215" s="638"/>
      <c r="Q215" s="638"/>
      <c r="R215" s="638"/>
      <c r="S215" s="638"/>
      <c r="T215" s="638"/>
      <c r="U215" s="638"/>
      <c r="V215" s="638"/>
      <c r="W215" s="638"/>
      <c r="X215" s="638"/>
      <c r="Y215" s="638"/>
      <c r="Z215" s="638"/>
    </row>
    <row r="216" spans="1:26" ht="12.75" customHeight="1" x14ac:dyDescent="0.35">
      <c r="A216" s="638"/>
      <c r="B216" s="638"/>
      <c r="C216" s="638"/>
      <c r="D216" s="639"/>
      <c r="E216" s="638"/>
      <c r="F216" s="638"/>
      <c r="G216" s="638"/>
      <c r="H216" s="638"/>
      <c r="I216" s="638"/>
      <c r="J216" s="638"/>
      <c r="K216" s="638"/>
      <c r="L216" s="638"/>
      <c r="M216" s="638"/>
      <c r="N216" s="638"/>
      <c r="O216" s="638"/>
      <c r="P216" s="638"/>
      <c r="Q216" s="638"/>
      <c r="R216" s="638"/>
      <c r="S216" s="638"/>
      <c r="T216" s="638"/>
      <c r="U216" s="638"/>
      <c r="V216" s="638"/>
      <c r="W216" s="638"/>
      <c r="X216" s="638"/>
      <c r="Y216" s="638"/>
      <c r="Z216" s="638"/>
    </row>
    <row r="217" spans="1:26" ht="12.75" customHeight="1" x14ac:dyDescent="0.35">
      <c r="A217" s="638"/>
      <c r="B217" s="638"/>
      <c r="C217" s="638"/>
      <c r="D217" s="639"/>
      <c r="E217" s="638"/>
      <c r="F217" s="638"/>
      <c r="G217" s="638"/>
      <c r="H217" s="638"/>
      <c r="I217" s="638"/>
      <c r="J217" s="638"/>
      <c r="K217" s="638"/>
      <c r="L217" s="638"/>
      <c r="M217" s="638"/>
      <c r="N217" s="638"/>
      <c r="O217" s="638"/>
      <c r="P217" s="638"/>
      <c r="Q217" s="638"/>
      <c r="R217" s="638"/>
      <c r="S217" s="638"/>
      <c r="T217" s="638"/>
      <c r="U217" s="638"/>
      <c r="V217" s="638"/>
      <c r="W217" s="638"/>
      <c r="X217" s="638"/>
      <c r="Y217" s="638"/>
      <c r="Z217" s="638"/>
    </row>
    <row r="218" spans="1:26" ht="12.75" customHeight="1" x14ac:dyDescent="0.35">
      <c r="A218" s="638"/>
      <c r="B218" s="638"/>
      <c r="C218" s="638"/>
      <c r="D218" s="639"/>
      <c r="E218" s="638"/>
      <c r="F218" s="638"/>
      <c r="G218" s="638"/>
      <c r="H218" s="638"/>
      <c r="I218" s="638"/>
      <c r="J218" s="638"/>
      <c r="K218" s="638"/>
      <c r="L218" s="638"/>
      <c r="M218" s="638"/>
      <c r="N218" s="638"/>
      <c r="O218" s="638"/>
      <c r="P218" s="638"/>
      <c r="Q218" s="638"/>
      <c r="R218" s="638"/>
      <c r="S218" s="638"/>
      <c r="T218" s="638"/>
      <c r="U218" s="638"/>
      <c r="V218" s="638"/>
      <c r="W218" s="638"/>
      <c r="X218" s="638"/>
      <c r="Y218" s="638"/>
      <c r="Z218" s="638"/>
    </row>
    <row r="219" spans="1:26" ht="12.75" customHeight="1" x14ac:dyDescent="0.35">
      <c r="A219" s="638"/>
      <c r="B219" s="638"/>
      <c r="C219" s="638"/>
      <c r="D219" s="639"/>
      <c r="E219" s="638"/>
      <c r="F219" s="638"/>
      <c r="G219" s="638"/>
      <c r="H219" s="638"/>
      <c r="I219" s="638"/>
      <c r="J219" s="638"/>
      <c r="K219" s="638"/>
      <c r="L219" s="638"/>
      <c r="M219" s="638"/>
      <c r="N219" s="638"/>
      <c r="O219" s="638"/>
      <c r="P219" s="638"/>
      <c r="Q219" s="638"/>
      <c r="R219" s="638"/>
      <c r="S219" s="638"/>
      <c r="T219" s="638"/>
      <c r="U219" s="638"/>
      <c r="V219" s="638"/>
      <c r="W219" s="638"/>
      <c r="X219" s="638"/>
      <c r="Y219" s="638"/>
      <c r="Z219" s="638"/>
    </row>
    <row r="220" spans="1:26" ht="12.75" customHeight="1" x14ac:dyDescent="0.35">
      <c r="A220" s="638"/>
      <c r="B220" s="638"/>
      <c r="C220" s="638"/>
      <c r="D220" s="639"/>
      <c r="E220" s="638"/>
      <c r="F220" s="638"/>
      <c r="G220" s="638"/>
      <c r="H220" s="638"/>
      <c r="I220" s="638"/>
      <c r="J220" s="638"/>
      <c r="K220" s="638"/>
      <c r="L220" s="638"/>
      <c r="M220" s="638"/>
      <c r="N220" s="638"/>
      <c r="O220" s="638"/>
      <c r="P220" s="638"/>
      <c r="Q220" s="638"/>
      <c r="R220" s="638"/>
      <c r="S220" s="638"/>
      <c r="T220" s="638"/>
      <c r="U220" s="638"/>
      <c r="V220" s="638"/>
      <c r="W220" s="638"/>
      <c r="X220" s="638"/>
      <c r="Y220" s="638"/>
      <c r="Z220" s="638"/>
    </row>
    <row r="221" spans="1:26" ht="12.75" customHeight="1" x14ac:dyDescent="0.35">
      <c r="A221" s="638"/>
      <c r="B221" s="638"/>
      <c r="C221" s="638"/>
      <c r="D221" s="639"/>
      <c r="E221" s="638"/>
      <c r="F221" s="638"/>
      <c r="G221" s="638"/>
      <c r="H221" s="638"/>
      <c r="I221" s="638"/>
      <c r="J221" s="638"/>
      <c r="K221" s="638"/>
      <c r="L221" s="638"/>
      <c r="M221" s="638"/>
      <c r="N221" s="638"/>
      <c r="O221" s="638"/>
      <c r="P221" s="638"/>
      <c r="Q221" s="638"/>
      <c r="R221" s="638"/>
      <c r="S221" s="638"/>
      <c r="T221" s="638"/>
      <c r="U221" s="638"/>
      <c r="V221" s="638"/>
      <c r="W221" s="638"/>
      <c r="X221" s="638"/>
      <c r="Y221" s="638"/>
      <c r="Z221" s="638"/>
    </row>
    <row r="222" spans="1:26" ht="12.75" customHeight="1" x14ac:dyDescent="0.35">
      <c r="A222" s="638"/>
      <c r="B222" s="638"/>
      <c r="C222" s="638"/>
      <c r="D222" s="639"/>
      <c r="E222" s="638"/>
      <c r="F222" s="638"/>
      <c r="G222" s="638"/>
      <c r="H222" s="638"/>
      <c r="I222" s="638"/>
      <c r="J222" s="638"/>
      <c r="K222" s="638"/>
      <c r="L222" s="638"/>
      <c r="M222" s="638"/>
      <c r="N222" s="638"/>
      <c r="O222" s="638"/>
      <c r="P222" s="638"/>
      <c r="Q222" s="638"/>
      <c r="R222" s="638"/>
      <c r="S222" s="638"/>
      <c r="T222" s="638"/>
      <c r="U222" s="638"/>
      <c r="V222" s="638"/>
      <c r="W222" s="638"/>
      <c r="X222" s="638"/>
      <c r="Y222" s="638"/>
      <c r="Z222" s="638"/>
    </row>
    <row r="223" spans="1:26" ht="12.75" customHeight="1" x14ac:dyDescent="0.35">
      <c r="A223" s="638"/>
      <c r="B223" s="638"/>
      <c r="C223" s="638"/>
      <c r="D223" s="639"/>
      <c r="E223" s="638"/>
      <c r="F223" s="638"/>
      <c r="G223" s="638"/>
      <c r="H223" s="638"/>
      <c r="I223" s="638"/>
      <c r="J223" s="638"/>
      <c r="K223" s="638"/>
      <c r="L223" s="638"/>
      <c r="M223" s="638"/>
      <c r="N223" s="638"/>
      <c r="O223" s="638"/>
      <c r="P223" s="638"/>
      <c r="Q223" s="638"/>
      <c r="R223" s="638"/>
      <c r="S223" s="638"/>
      <c r="T223" s="638"/>
      <c r="U223" s="638"/>
      <c r="V223" s="638"/>
      <c r="W223" s="638"/>
      <c r="X223" s="638"/>
      <c r="Y223" s="638"/>
      <c r="Z223" s="638"/>
    </row>
    <row r="224" spans="1:26" ht="12.75" customHeight="1" x14ac:dyDescent="0.35">
      <c r="A224" s="638"/>
      <c r="B224" s="638"/>
      <c r="C224" s="638"/>
      <c r="D224" s="639"/>
      <c r="E224" s="638"/>
      <c r="F224" s="638"/>
      <c r="G224" s="638"/>
      <c r="H224" s="638"/>
      <c r="I224" s="638"/>
      <c r="J224" s="638"/>
      <c r="K224" s="638"/>
      <c r="L224" s="638"/>
      <c r="M224" s="638"/>
      <c r="N224" s="638"/>
      <c r="O224" s="638"/>
      <c r="P224" s="638"/>
      <c r="Q224" s="638"/>
      <c r="R224" s="638"/>
      <c r="S224" s="638"/>
      <c r="T224" s="638"/>
      <c r="U224" s="638"/>
      <c r="V224" s="638"/>
      <c r="W224" s="638"/>
      <c r="X224" s="638"/>
      <c r="Y224" s="638"/>
      <c r="Z224" s="638"/>
    </row>
    <row r="225" spans="1:26" ht="12.75" customHeight="1" x14ac:dyDescent="0.35">
      <c r="A225" s="638"/>
      <c r="B225" s="638"/>
      <c r="C225" s="638"/>
      <c r="D225" s="639"/>
      <c r="E225" s="638"/>
      <c r="F225" s="638"/>
      <c r="G225" s="638"/>
      <c r="H225" s="638"/>
      <c r="I225" s="638"/>
      <c r="J225" s="638"/>
      <c r="K225" s="638"/>
      <c r="L225" s="638"/>
      <c r="M225" s="638"/>
      <c r="N225" s="638"/>
      <c r="O225" s="638"/>
      <c r="P225" s="638"/>
      <c r="Q225" s="638"/>
      <c r="R225" s="638"/>
      <c r="S225" s="638"/>
      <c r="T225" s="638"/>
      <c r="U225" s="638"/>
      <c r="V225" s="638"/>
      <c r="W225" s="638"/>
      <c r="X225" s="638"/>
      <c r="Y225" s="638"/>
      <c r="Z225" s="638"/>
    </row>
    <row r="226" spans="1:26" ht="12.75" customHeight="1" x14ac:dyDescent="0.35">
      <c r="A226" s="638"/>
      <c r="B226" s="638"/>
      <c r="C226" s="638"/>
      <c r="D226" s="639"/>
      <c r="E226" s="638"/>
      <c r="F226" s="638"/>
      <c r="G226" s="638"/>
      <c r="H226" s="638"/>
      <c r="I226" s="638"/>
      <c r="J226" s="638"/>
      <c r="K226" s="638"/>
      <c r="L226" s="638"/>
      <c r="M226" s="638"/>
      <c r="N226" s="638"/>
      <c r="O226" s="638"/>
      <c r="P226" s="638"/>
      <c r="Q226" s="638"/>
      <c r="R226" s="638"/>
      <c r="S226" s="638"/>
      <c r="T226" s="638"/>
      <c r="U226" s="638"/>
      <c r="V226" s="638"/>
      <c r="W226" s="638"/>
      <c r="X226" s="638"/>
      <c r="Y226" s="638"/>
      <c r="Z226" s="638"/>
    </row>
    <row r="227" spans="1:26" ht="12.75" customHeight="1" x14ac:dyDescent="0.35">
      <c r="A227" s="638"/>
      <c r="B227" s="638"/>
      <c r="C227" s="638"/>
      <c r="D227" s="639"/>
      <c r="E227" s="638"/>
      <c r="F227" s="638"/>
      <c r="G227" s="638"/>
      <c r="H227" s="638"/>
      <c r="I227" s="638"/>
      <c r="J227" s="638"/>
      <c r="K227" s="638"/>
      <c r="L227" s="638"/>
      <c r="M227" s="638"/>
      <c r="N227" s="638"/>
      <c r="O227" s="638"/>
      <c r="P227" s="638"/>
      <c r="Q227" s="638"/>
      <c r="R227" s="638"/>
      <c r="S227" s="638"/>
      <c r="T227" s="638"/>
      <c r="U227" s="638"/>
      <c r="V227" s="638"/>
      <c r="W227" s="638"/>
      <c r="X227" s="638"/>
      <c r="Y227" s="638"/>
      <c r="Z227" s="638"/>
    </row>
    <row r="228" spans="1:26" ht="12.75" customHeight="1" x14ac:dyDescent="0.35">
      <c r="A228" s="638"/>
      <c r="B228" s="638"/>
      <c r="C228" s="638"/>
      <c r="D228" s="639"/>
      <c r="E228" s="638"/>
      <c r="F228" s="638"/>
      <c r="G228" s="638"/>
      <c r="H228" s="638"/>
      <c r="I228" s="638"/>
      <c r="J228" s="638"/>
      <c r="K228" s="638"/>
      <c r="L228" s="638"/>
      <c r="M228" s="638"/>
      <c r="N228" s="638"/>
      <c r="O228" s="638"/>
      <c r="P228" s="638"/>
      <c r="Q228" s="638"/>
      <c r="R228" s="638"/>
      <c r="S228" s="638"/>
      <c r="T228" s="638"/>
      <c r="U228" s="638"/>
      <c r="V228" s="638"/>
      <c r="W228" s="638"/>
      <c r="X228" s="638"/>
      <c r="Y228" s="638"/>
      <c r="Z228" s="638"/>
    </row>
    <row r="229" spans="1:26" ht="12.75" customHeight="1" x14ac:dyDescent="0.35">
      <c r="A229" s="638"/>
      <c r="B229" s="638"/>
      <c r="C229" s="638"/>
      <c r="D229" s="639"/>
      <c r="E229" s="638"/>
      <c r="F229" s="638"/>
      <c r="G229" s="638"/>
      <c r="H229" s="638"/>
      <c r="I229" s="638"/>
      <c r="J229" s="638"/>
      <c r="K229" s="638"/>
      <c r="L229" s="638"/>
      <c r="M229" s="638"/>
      <c r="N229" s="638"/>
      <c r="O229" s="638"/>
      <c r="P229" s="638"/>
      <c r="Q229" s="638"/>
      <c r="R229" s="638"/>
      <c r="S229" s="638"/>
      <c r="T229" s="638"/>
      <c r="U229" s="638"/>
      <c r="V229" s="638"/>
      <c r="W229" s="638"/>
      <c r="X229" s="638"/>
      <c r="Y229" s="638"/>
      <c r="Z229" s="638"/>
    </row>
    <row r="230" spans="1:26" ht="12.75" customHeight="1" x14ac:dyDescent="0.35">
      <c r="A230" s="638"/>
      <c r="B230" s="638"/>
      <c r="C230" s="638"/>
      <c r="D230" s="639"/>
      <c r="E230" s="638"/>
      <c r="F230" s="638"/>
      <c r="G230" s="638"/>
      <c r="H230" s="638"/>
      <c r="I230" s="638"/>
      <c r="J230" s="638"/>
      <c r="K230" s="638"/>
      <c r="L230" s="638"/>
      <c r="M230" s="638"/>
      <c r="N230" s="638"/>
      <c r="O230" s="638"/>
      <c r="P230" s="638"/>
      <c r="Q230" s="638"/>
      <c r="R230" s="638"/>
      <c r="S230" s="638"/>
      <c r="T230" s="638"/>
      <c r="U230" s="638"/>
      <c r="V230" s="638"/>
      <c r="W230" s="638"/>
      <c r="X230" s="638"/>
      <c r="Y230" s="638"/>
      <c r="Z230" s="638"/>
    </row>
    <row r="231" spans="1:26" ht="12.75" customHeight="1" x14ac:dyDescent="0.35">
      <c r="A231" s="638"/>
      <c r="B231" s="638"/>
      <c r="C231" s="638"/>
      <c r="D231" s="639"/>
      <c r="E231" s="638"/>
      <c r="F231" s="638"/>
      <c r="G231" s="638"/>
      <c r="H231" s="638"/>
      <c r="I231" s="638"/>
      <c r="J231" s="638"/>
      <c r="K231" s="638"/>
      <c r="L231" s="638"/>
      <c r="M231" s="638"/>
      <c r="N231" s="638"/>
      <c r="O231" s="638"/>
      <c r="P231" s="638"/>
      <c r="Q231" s="638"/>
      <c r="R231" s="638"/>
      <c r="S231" s="638"/>
      <c r="T231" s="638"/>
      <c r="U231" s="638"/>
      <c r="V231" s="638"/>
      <c r="W231" s="638"/>
      <c r="X231" s="638"/>
      <c r="Y231" s="638"/>
      <c r="Z231" s="638"/>
    </row>
    <row r="232" spans="1:26" ht="12.75" customHeight="1" x14ac:dyDescent="0.35">
      <c r="A232" s="638"/>
      <c r="B232" s="638"/>
      <c r="C232" s="638"/>
      <c r="D232" s="639"/>
      <c r="E232" s="638"/>
      <c r="F232" s="638"/>
      <c r="G232" s="638"/>
      <c r="H232" s="638"/>
      <c r="I232" s="638"/>
      <c r="J232" s="638"/>
      <c r="K232" s="638"/>
      <c r="L232" s="638"/>
      <c r="M232" s="638"/>
      <c r="N232" s="638"/>
      <c r="O232" s="638"/>
      <c r="P232" s="638"/>
      <c r="Q232" s="638"/>
      <c r="R232" s="638"/>
      <c r="S232" s="638"/>
      <c r="T232" s="638"/>
      <c r="U232" s="638"/>
      <c r="V232" s="638"/>
      <c r="W232" s="638"/>
      <c r="X232" s="638"/>
      <c r="Y232" s="638"/>
      <c r="Z232" s="638"/>
    </row>
    <row r="233" spans="1:26" ht="12.75" customHeight="1" x14ac:dyDescent="0.35">
      <c r="A233" s="638"/>
      <c r="B233" s="638"/>
      <c r="C233" s="638"/>
      <c r="D233" s="639"/>
      <c r="E233" s="638"/>
      <c r="F233" s="638"/>
      <c r="G233" s="638"/>
      <c r="H233" s="638"/>
      <c r="I233" s="638"/>
      <c r="J233" s="638"/>
      <c r="K233" s="638"/>
      <c r="L233" s="638"/>
      <c r="M233" s="638"/>
      <c r="N233" s="638"/>
      <c r="O233" s="638"/>
      <c r="P233" s="638"/>
      <c r="Q233" s="638"/>
      <c r="R233" s="638"/>
      <c r="S233" s="638"/>
      <c r="T233" s="638"/>
      <c r="U233" s="638"/>
      <c r="V233" s="638"/>
      <c r="W233" s="638"/>
      <c r="X233" s="638"/>
      <c r="Y233" s="638"/>
      <c r="Z233" s="638"/>
    </row>
    <row r="234" spans="1:26" ht="12.75" customHeight="1" x14ac:dyDescent="0.35">
      <c r="A234" s="638"/>
      <c r="B234" s="638"/>
      <c r="C234" s="638"/>
      <c r="D234" s="639"/>
      <c r="E234" s="638"/>
      <c r="F234" s="638"/>
      <c r="G234" s="638"/>
      <c r="H234" s="638"/>
      <c r="I234" s="638"/>
      <c r="J234" s="638"/>
      <c r="K234" s="638"/>
      <c r="L234" s="638"/>
      <c r="M234" s="638"/>
      <c r="N234" s="638"/>
      <c r="O234" s="638"/>
      <c r="P234" s="638"/>
      <c r="Q234" s="638"/>
      <c r="R234" s="638"/>
      <c r="S234" s="638"/>
      <c r="T234" s="638"/>
      <c r="U234" s="638"/>
      <c r="V234" s="638"/>
      <c r="W234" s="638"/>
      <c r="X234" s="638"/>
      <c r="Y234" s="638"/>
      <c r="Z234" s="638"/>
    </row>
    <row r="235" spans="1:26" ht="12.75" customHeight="1" x14ac:dyDescent="0.35">
      <c r="A235" s="638"/>
      <c r="B235" s="638"/>
      <c r="C235" s="638"/>
      <c r="D235" s="639"/>
      <c r="E235" s="638"/>
      <c r="F235" s="638"/>
      <c r="G235" s="638"/>
      <c r="H235" s="638"/>
      <c r="I235" s="638"/>
      <c r="J235" s="638"/>
      <c r="K235" s="638"/>
      <c r="L235" s="638"/>
      <c r="M235" s="638"/>
      <c r="N235" s="638"/>
      <c r="O235" s="638"/>
      <c r="P235" s="638"/>
      <c r="Q235" s="638"/>
      <c r="R235" s="638"/>
      <c r="S235" s="638"/>
      <c r="T235" s="638"/>
      <c r="U235" s="638"/>
      <c r="V235" s="638"/>
      <c r="W235" s="638"/>
      <c r="X235" s="638"/>
      <c r="Y235" s="638"/>
      <c r="Z235" s="638"/>
    </row>
    <row r="236" spans="1:26" ht="12.75" customHeight="1" x14ac:dyDescent="0.35">
      <c r="A236" s="638"/>
      <c r="B236" s="638"/>
      <c r="C236" s="638"/>
      <c r="D236" s="639"/>
      <c r="E236" s="638"/>
      <c r="F236" s="638"/>
      <c r="G236" s="638"/>
      <c r="H236" s="638"/>
      <c r="I236" s="638"/>
      <c r="J236" s="638"/>
      <c r="K236" s="638"/>
      <c r="L236" s="638"/>
      <c r="M236" s="638"/>
      <c r="N236" s="638"/>
      <c r="O236" s="638"/>
      <c r="P236" s="638"/>
      <c r="Q236" s="638"/>
      <c r="R236" s="638"/>
      <c r="S236" s="638"/>
      <c r="T236" s="638"/>
      <c r="U236" s="638"/>
      <c r="V236" s="638"/>
      <c r="W236" s="638"/>
      <c r="X236" s="638"/>
      <c r="Y236" s="638"/>
      <c r="Z236" s="638"/>
    </row>
    <row r="237" spans="1:26" ht="12.75" customHeight="1" x14ac:dyDescent="0.35">
      <c r="A237" s="638"/>
      <c r="B237" s="638"/>
      <c r="C237" s="638"/>
      <c r="D237" s="639"/>
      <c r="E237" s="638"/>
      <c r="F237" s="638"/>
      <c r="G237" s="638"/>
      <c r="H237" s="638"/>
      <c r="I237" s="638"/>
      <c r="J237" s="638"/>
      <c r="K237" s="638"/>
      <c r="L237" s="638"/>
      <c r="M237" s="638"/>
      <c r="N237" s="638"/>
      <c r="O237" s="638"/>
      <c r="P237" s="638"/>
      <c r="Q237" s="638"/>
      <c r="R237" s="638"/>
      <c r="S237" s="638"/>
      <c r="T237" s="638"/>
      <c r="U237" s="638"/>
      <c r="V237" s="638"/>
      <c r="W237" s="638"/>
      <c r="X237" s="638"/>
      <c r="Y237" s="638"/>
      <c r="Z237" s="638"/>
    </row>
    <row r="238" spans="1:26" ht="12.75" customHeight="1" x14ac:dyDescent="0.35">
      <c r="A238" s="638"/>
      <c r="B238" s="638"/>
      <c r="C238" s="638"/>
      <c r="D238" s="639"/>
      <c r="E238" s="638"/>
      <c r="F238" s="638"/>
      <c r="G238" s="638"/>
      <c r="H238" s="638"/>
      <c r="I238" s="638"/>
      <c r="J238" s="638"/>
      <c r="K238" s="638"/>
      <c r="L238" s="638"/>
      <c r="M238" s="638"/>
      <c r="N238" s="638"/>
      <c r="O238" s="638"/>
      <c r="P238" s="638"/>
      <c r="Q238" s="638"/>
      <c r="R238" s="638"/>
      <c r="S238" s="638"/>
      <c r="T238" s="638"/>
      <c r="U238" s="638"/>
      <c r="V238" s="638"/>
      <c r="W238" s="638"/>
      <c r="X238" s="638"/>
      <c r="Y238" s="638"/>
      <c r="Z238" s="638"/>
    </row>
    <row r="239" spans="1:26" ht="12.75" customHeight="1" x14ac:dyDescent="0.35">
      <c r="A239" s="638"/>
      <c r="B239" s="638"/>
      <c r="C239" s="638"/>
      <c r="D239" s="639"/>
      <c r="E239" s="638"/>
      <c r="F239" s="638"/>
      <c r="G239" s="638"/>
      <c r="H239" s="638"/>
      <c r="I239" s="638"/>
      <c r="J239" s="638"/>
      <c r="K239" s="638"/>
      <c r="L239" s="638"/>
      <c r="M239" s="638"/>
      <c r="N239" s="638"/>
      <c r="O239" s="638"/>
      <c r="P239" s="638"/>
      <c r="Q239" s="638"/>
      <c r="R239" s="638"/>
      <c r="S239" s="638"/>
      <c r="T239" s="638"/>
      <c r="U239" s="638"/>
      <c r="V239" s="638"/>
      <c r="W239" s="638"/>
      <c r="X239" s="638"/>
      <c r="Y239" s="638"/>
      <c r="Z239" s="638"/>
    </row>
    <row r="240" spans="1:26" ht="12.75" customHeight="1" x14ac:dyDescent="0.35">
      <c r="A240" s="638"/>
      <c r="B240" s="638"/>
      <c r="C240" s="638"/>
      <c r="D240" s="639"/>
      <c r="E240" s="638"/>
      <c r="F240" s="638"/>
      <c r="G240" s="638"/>
      <c r="H240" s="638"/>
      <c r="I240" s="638"/>
      <c r="J240" s="638"/>
      <c r="K240" s="638"/>
      <c r="L240" s="638"/>
      <c r="M240" s="638"/>
      <c r="N240" s="638"/>
      <c r="O240" s="638"/>
      <c r="P240" s="638"/>
      <c r="Q240" s="638"/>
      <c r="R240" s="638"/>
      <c r="S240" s="638"/>
      <c r="T240" s="638"/>
      <c r="U240" s="638"/>
      <c r="V240" s="638"/>
      <c r="W240" s="638"/>
      <c r="X240" s="638"/>
      <c r="Y240" s="638"/>
      <c r="Z240" s="638"/>
    </row>
    <row r="241" spans="1:26" ht="12.75" customHeight="1" x14ac:dyDescent="0.35">
      <c r="A241" s="638"/>
      <c r="B241" s="638"/>
      <c r="C241" s="638"/>
      <c r="D241" s="639"/>
      <c r="E241" s="638"/>
      <c r="F241" s="638"/>
      <c r="G241" s="638"/>
      <c r="H241" s="638"/>
      <c r="I241" s="638"/>
      <c r="J241" s="638"/>
      <c r="K241" s="638"/>
      <c r="L241" s="638"/>
      <c r="M241" s="638"/>
      <c r="N241" s="638"/>
      <c r="O241" s="638"/>
      <c r="P241" s="638"/>
      <c r="Q241" s="638"/>
      <c r="R241" s="638"/>
      <c r="S241" s="638"/>
      <c r="T241" s="638"/>
      <c r="U241" s="638"/>
      <c r="V241" s="638"/>
      <c r="W241" s="638"/>
      <c r="X241" s="638"/>
      <c r="Y241" s="638"/>
      <c r="Z241" s="638"/>
    </row>
    <row r="242" spans="1:26" ht="12.75" customHeight="1" x14ac:dyDescent="0.35">
      <c r="A242" s="638"/>
      <c r="B242" s="638"/>
      <c r="C242" s="638"/>
      <c r="D242" s="639"/>
      <c r="E242" s="638"/>
      <c r="F242" s="638"/>
      <c r="G242" s="638"/>
      <c r="H242" s="638"/>
      <c r="I242" s="638"/>
      <c r="J242" s="638"/>
      <c r="K242" s="638"/>
      <c r="L242" s="638"/>
      <c r="M242" s="638"/>
      <c r="N242" s="638"/>
      <c r="O242" s="638"/>
      <c r="P242" s="638"/>
      <c r="Q242" s="638"/>
      <c r="R242" s="638"/>
      <c r="S242" s="638"/>
      <c r="T242" s="638"/>
      <c r="U242" s="638"/>
      <c r="V242" s="638"/>
      <c r="W242" s="638"/>
      <c r="X242" s="638"/>
      <c r="Y242" s="638"/>
      <c r="Z242" s="638"/>
    </row>
    <row r="243" spans="1:26" ht="12.75" customHeight="1" x14ac:dyDescent="0.35">
      <c r="A243" s="638"/>
      <c r="B243" s="638"/>
      <c r="C243" s="638"/>
      <c r="D243" s="639"/>
      <c r="E243" s="638"/>
      <c r="F243" s="638"/>
      <c r="G243" s="638"/>
      <c r="H243" s="638"/>
      <c r="I243" s="638"/>
      <c r="J243" s="638"/>
      <c r="K243" s="638"/>
      <c r="L243" s="638"/>
      <c r="M243" s="638"/>
      <c r="N243" s="638"/>
      <c r="O243" s="638"/>
      <c r="P243" s="638"/>
      <c r="Q243" s="638"/>
      <c r="R243" s="638"/>
      <c r="S243" s="638"/>
      <c r="T243" s="638"/>
      <c r="U243" s="638"/>
      <c r="V243" s="638"/>
      <c r="W243" s="638"/>
      <c r="X243" s="638"/>
      <c r="Y243" s="638"/>
      <c r="Z243" s="638"/>
    </row>
    <row r="244" spans="1:26" ht="12.75" customHeight="1" x14ac:dyDescent="0.35">
      <c r="A244" s="638"/>
      <c r="B244" s="638"/>
      <c r="C244" s="638"/>
      <c r="D244" s="639"/>
      <c r="E244" s="638"/>
      <c r="F244" s="638"/>
      <c r="G244" s="638"/>
      <c r="H244" s="638"/>
      <c r="I244" s="638"/>
      <c r="J244" s="638"/>
      <c r="K244" s="638"/>
      <c r="L244" s="638"/>
      <c r="M244" s="638"/>
      <c r="N244" s="638"/>
      <c r="O244" s="638"/>
      <c r="P244" s="638"/>
      <c r="Q244" s="638"/>
      <c r="R244" s="638"/>
      <c r="S244" s="638"/>
      <c r="T244" s="638"/>
      <c r="U244" s="638"/>
      <c r="V244" s="638"/>
      <c r="W244" s="638"/>
      <c r="X244" s="638"/>
      <c r="Y244" s="638"/>
      <c r="Z244" s="638"/>
    </row>
    <row r="245" spans="1:26" ht="12.75" customHeight="1" x14ac:dyDescent="0.35">
      <c r="A245" s="638"/>
      <c r="B245" s="638"/>
      <c r="C245" s="638"/>
      <c r="D245" s="639"/>
      <c r="E245" s="638"/>
      <c r="F245" s="638"/>
      <c r="G245" s="638"/>
      <c r="H245" s="638"/>
      <c r="I245" s="638"/>
      <c r="J245" s="638"/>
      <c r="K245" s="638"/>
      <c r="L245" s="638"/>
      <c r="M245" s="638"/>
      <c r="N245" s="638"/>
      <c r="O245" s="638"/>
      <c r="P245" s="638"/>
      <c r="Q245" s="638"/>
      <c r="R245" s="638"/>
      <c r="S245" s="638"/>
      <c r="T245" s="638"/>
      <c r="U245" s="638"/>
      <c r="V245" s="638"/>
      <c r="W245" s="638"/>
      <c r="X245" s="638"/>
      <c r="Y245" s="638"/>
      <c r="Z245" s="638"/>
    </row>
    <row r="246" spans="1:26" ht="12.75" customHeight="1" x14ac:dyDescent="0.35">
      <c r="A246" s="638"/>
      <c r="B246" s="638"/>
      <c r="C246" s="638"/>
      <c r="D246" s="639"/>
      <c r="E246" s="638"/>
      <c r="F246" s="638"/>
      <c r="G246" s="638"/>
      <c r="H246" s="638"/>
      <c r="I246" s="638"/>
      <c r="J246" s="638"/>
      <c r="K246" s="638"/>
      <c r="L246" s="638"/>
      <c r="M246" s="638"/>
      <c r="N246" s="638"/>
      <c r="O246" s="638"/>
      <c r="P246" s="638"/>
      <c r="Q246" s="638"/>
      <c r="R246" s="638"/>
      <c r="S246" s="638"/>
      <c r="T246" s="638"/>
      <c r="U246" s="638"/>
      <c r="V246" s="638"/>
      <c r="W246" s="638"/>
      <c r="X246" s="638"/>
      <c r="Y246" s="638"/>
      <c r="Z246" s="638"/>
    </row>
    <row r="247" spans="1:26" ht="12.75" customHeight="1" x14ac:dyDescent="0.35">
      <c r="A247" s="638"/>
      <c r="B247" s="638"/>
      <c r="C247" s="638"/>
      <c r="D247" s="639"/>
      <c r="E247" s="638"/>
      <c r="F247" s="638"/>
      <c r="G247" s="638"/>
      <c r="H247" s="638"/>
      <c r="I247" s="638"/>
      <c r="J247" s="638"/>
      <c r="K247" s="638"/>
      <c r="L247" s="638"/>
      <c r="M247" s="638"/>
      <c r="N247" s="638"/>
      <c r="O247" s="638"/>
      <c r="P247" s="638"/>
      <c r="Q247" s="638"/>
      <c r="R247" s="638"/>
      <c r="S247" s="638"/>
      <c r="T247" s="638"/>
      <c r="U247" s="638"/>
      <c r="V247" s="638"/>
      <c r="W247" s="638"/>
      <c r="X247" s="638"/>
      <c r="Y247" s="638"/>
      <c r="Z247" s="638"/>
    </row>
    <row r="248" spans="1:26" ht="12.75" customHeight="1" x14ac:dyDescent="0.35">
      <c r="A248" s="638"/>
      <c r="B248" s="638"/>
      <c r="C248" s="638"/>
      <c r="D248" s="639"/>
      <c r="E248" s="638"/>
      <c r="F248" s="638"/>
      <c r="G248" s="638"/>
      <c r="H248" s="638"/>
      <c r="I248" s="638"/>
      <c r="J248" s="638"/>
      <c r="K248" s="638"/>
      <c r="L248" s="638"/>
      <c r="M248" s="638"/>
      <c r="N248" s="638"/>
      <c r="O248" s="638"/>
      <c r="P248" s="638"/>
      <c r="Q248" s="638"/>
      <c r="R248" s="638"/>
      <c r="S248" s="638"/>
      <c r="T248" s="638"/>
      <c r="U248" s="638"/>
      <c r="V248" s="638"/>
      <c r="W248" s="638"/>
      <c r="X248" s="638"/>
      <c r="Y248" s="638"/>
      <c r="Z248" s="638"/>
    </row>
    <row r="249" spans="1:26" ht="12.75" customHeight="1" x14ac:dyDescent="0.35">
      <c r="A249" s="638"/>
      <c r="B249" s="638"/>
      <c r="C249" s="638"/>
      <c r="D249" s="639"/>
      <c r="E249" s="638"/>
      <c r="F249" s="638"/>
      <c r="G249" s="638"/>
      <c r="H249" s="638"/>
      <c r="I249" s="638"/>
      <c r="J249" s="638"/>
      <c r="K249" s="638"/>
      <c r="L249" s="638"/>
      <c r="M249" s="638"/>
      <c r="N249" s="638"/>
      <c r="O249" s="638"/>
      <c r="P249" s="638"/>
      <c r="Q249" s="638"/>
      <c r="R249" s="638"/>
      <c r="S249" s="638"/>
      <c r="T249" s="638"/>
      <c r="U249" s="638"/>
      <c r="V249" s="638"/>
      <c r="W249" s="638"/>
      <c r="X249" s="638"/>
      <c r="Y249" s="638"/>
      <c r="Z249" s="638"/>
    </row>
    <row r="250" spans="1:26" ht="12.75" customHeight="1" x14ac:dyDescent="0.35">
      <c r="A250" s="638"/>
      <c r="B250" s="638"/>
      <c r="C250" s="638"/>
      <c r="D250" s="639"/>
      <c r="E250" s="638"/>
      <c r="F250" s="638"/>
      <c r="G250" s="638"/>
      <c r="H250" s="638"/>
      <c r="I250" s="638"/>
      <c r="J250" s="638"/>
      <c r="K250" s="638"/>
      <c r="L250" s="638"/>
      <c r="M250" s="638"/>
      <c r="N250" s="638"/>
      <c r="O250" s="638"/>
      <c r="P250" s="638"/>
      <c r="Q250" s="638"/>
      <c r="R250" s="638"/>
      <c r="S250" s="638"/>
      <c r="T250" s="638"/>
      <c r="U250" s="638"/>
      <c r="V250" s="638"/>
      <c r="W250" s="638"/>
      <c r="X250" s="638"/>
      <c r="Y250" s="638"/>
      <c r="Z250" s="638"/>
    </row>
    <row r="251" spans="1:26" ht="12.75" customHeight="1" x14ac:dyDescent="0.35">
      <c r="A251" s="638"/>
      <c r="B251" s="638"/>
      <c r="C251" s="638"/>
      <c r="D251" s="639"/>
      <c r="E251" s="638"/>
      <c r="F251" s="638"/>
      <c r="G251" s="638"/>
      <c r="H251" s="638"/>
      <c r="I251" s="638"/>
      <c r="J251" s="638"/>
      <c r="K251" s="638"/>
      <c r="L251" s="638"/>
      <c r="M251" s="638"/>
      <c r="N251" s="638"/>
      <c r="O251" s="638"/>
      <c r="P251" s="638"/>
      <c r="Q251" s="638"/>
      <c r="R251" s="638"/>
      <c r="S251" s="638"/>
      <c r="T251" s="638"/>
      <c r="U251" s="638"/>
      <c r="V251" s="638"/>
      <c r="W251" s="638"/>
      <c r="X251" s="638"/>
      <c r="Y251" s="638"/>
      <c r="Z251" s="638"/>
    </row>
    <row r="252" spans="1:26" ht="12.75" customHeight="1" x14ac:dyDescent="0.35">
      <c r="A252" s="638"/>
      <c r="B252" s="638"/>
      <c r="C252" s="638"/>
      <c r="D252" s="639"/>
      <c r="E252" s="638"/>
      <c r="F252" s="638"/>
      <c r="G252" s="638"/>
      <c r="H252" s="638"/>
      <c r="I252" s="638"/>
      <c r="J252" s="638"/>
      <c r="K252" s="638"/>
      <c r="L252" s="638"/>
      <c r="M252" s="638"/>
      <c r="N252" s="638"/>
      <c r="O252" s="638"/>
      <c r="P252" s="638"/>
      <c r="Q252" s="638"/>
      <c r="R252" s="638"/>
      <c r="S252" s="638"/>
      <c r="T252" s="638"/>
      <c r="U252" s="638"/>
      <c r="V252" s="638"/>
      <c r="W252" s="638"/>
      <c r="X252" s="638"/>
      <c r="Y252" s="638"/>
      <c r="Z252" s="638"/>
    </row>
    <row r="253" spans="1:26" ht="12.75" customHeight="1" x14ac:dyDescent="0.35">
      <c r="A253" s="638"/>
      <c r="B253" s="638"/>
      <c r="C253" s="638"/>
      <c r="D253" s="639"/>
      <c r="E253" s="638"/>
      <c r="F253" s="638"/>
      <c r="G253" s="638"/>
      <c r="H253" s="638"/>
      <c r="I253" s="638"/>
      <c r="J253" s="638"/>
      <c r="K253" s="638"/>
      <c r="L253" s="638"/>
      <c r="M253" s="638"/>
      <c r="N253" s="638"/>
      <c r="O253" s="638"/>
      <c r="P253" s="638"/>
      <c r="Q253" s="638"/>
      <c r="R253" s="638"/>
      <c r="S253" s="638"/>
      <c r="T253" s="638"/>
      <c r="U253" s="638"/>
      <c r="V253" s="638"/>
      <c r="W253" s="638"/>
      <c r="X253" s="638"/>
      <c r="Y253" s="638"/>
      <c r="Z253" s="638"/>
    </row>
    <row r="254" spans="1:26" ht="12.75" customHeight="1" x14ac:dyDescent="0.35">
      <c r="A254" s="638"/>
      <c r="B254" s="638"/>
      <c r="C254" s="638"/>
      <c r="D254" s="639"/>
      <c r="E254" s="638"/>
      <c r="F254" s="638"/>
      <c r="G254" s="638"/>
      <c r="H254" s="638"/>
      <c r="I254" s="638"/>
      <c r="J254" s="638"/>
      <c r="K254" s="638"/>
      <c r="L254" s="638"/>
      <c r="M254" s="638"/>
      <c r="N254" s="638"/>
      <c r="O254" s="638"/>
      <c r="P254" s="638"/>
      <c r="Q254" s="638"/>
      <c r="R254" s="638"/>
      <c r="S254" s="638"/>
      <c r="T254" s="638"/>
      <c r="U254" s="638"/>
      <c r="V254" s="638"/>
      <c r="W254" s="638"/>
      <c r="X254" s="638"/>
      <c r="Y254" s="638"/>
      <c r="Z254" s="638"/>
    </row>
    <row r="255" spans="1:26" ht="12.75" customHeight="1" x14ac:dyDescent="0.35">
      <c r="A255" s="638"/>
      <c r="B255" s="638"/>
      <c r="C255" s="638"/>
      <c r="D255" s="639"/>
      <c r="E255" s="638"/>
      <c r="F255" s="638"/>
      <c r="G255" s="638"/>
      <c r="H255" s="638"/>
      <c r="I255" s="638"/>
      <c r="J255" s="638"/>
      <c r="K255" s="638"/>
      <c r="L255" s="638"/>
      <c r="M255" s="638"/>
      <c r="N255" s="638"/>
      <c r="O255" s="638"/>
      <c r="P255" s="638"/>
      <c r="Q255" s="638"/>
      <c r="R255" s="638"/>
      <c r="S255" s="638"/>
      <c r="T255" s="638"/>
      <c r="U255" s="638"/>
      <c r="V255" s="638"/>
      <c r="W255" s="638"/>
      <c r="X255" s="638"/>
      <c r="Y255" s="638"/>
      <c r="Z255" s="638"/>
    </row>
    <row r="256" spans="1:26" ht="12.75" customHeight="1" x14ac:dyDescent="0.35">
      <c r="A256" s="638"/>
      <c r="B256" s="638"/>
      <c r="C256" s="638"/>
      <c r="D256" s="639"/>
      <c r="E256" s="638"/>
      <c r="F256" s="638"/>
      <c r="G256" s="638"/>
      <c r="H256" s="638"/>
      <c r="I256" s="638"/>
      <c r="J256" s="638"/>
      <c r="K256" s="638"/>
      <c r="L256" s="638"/>
      <c r="M256" s="638"/>
      <c r="N256" s="638"/>
      <c r="O256" s="638"/>
      <c r="P256" s="638"/>
      <c r="Q256" s="638"/>
      <c r="R256" s="638"/>
      <c r="S256" s="638"/>
      <c r="T256" s="638"/>
      <c r="U256" s="638"/>
      <c r="V256" s="638"/>
      <c r="W256" s="638"/>
      <c r="X256" s="638"/>
      <c r="Y256" s="638"/>
      <c r="Z256" s="638"/>
    </row>
    <row r="257" spans="1:26" ht="12.75" customHeight="1" x14ac:dyDescent="0.35">
      <c r="A257" s="638"/>
      <c r="B257" s="638"/>
      <c r="C257" s="638"/>
      <c r="D257" s="639"/>
      <c r="E257" s="638"/>
      <c r="F257" s="638"/>
      <c r="G257" s="638"/>
      <c r="H257" s="638"/>
      <c r="I257" s="638"/>
      <c r="J257" s="638"/>
      <c r="K257" s="638"/>
      <c r="L257" s="638"/>
      <c r="M257" s="638"/>
      <c r="N257" s="638"/>
      <c r="O257" s="638"/>
      <c r="P257" s="638"/>
      <c r="Q257" s="638"/>
      <c r="R257" s="638"/>
      <c r="S257" s="638"/>
      <c r="T257" s="638"/>
      <c r="U257" s="638"/>
      <c r="V257" s="638"/>
      <c r="W257" s="638"/>
      <c r="X257" s="638"/>
      <c r="Y257" s="638"/>
      <c r="Z257" s="638"/>
    </row>
    <row r="258" spans="1:26" ht="12.75" customHeight="1" x14ac:dyDescent="0.35">
      <c r="A258" s="638"/>
      <c r="B258" s="638"/>
      <c r="C258" s="638"/>
      <c r="D258" s="639"/>
      <c r="E258" s="638"/>
      <c r="F258" s="638"/>
      <c r="G258" s="638"/>
      <c r="H258" s="638"/>
      <c r="I258" s="638"/>
      <c r="J258" s="638"/>
      <c r="K258" s="638"/>
      <c r="L258" s="638"/>
      <c r="M258" s="638"/>
      <c r="N258" s="638"/>
      <c r="O258" s="638"/>
      <c r="P258" s="638"/>
      <c r="Q258" s="638"/>
      <c r="R258" s="638"/>
      <c r="S258" s="638"/>
      <c r="T258" s="638"/>
      <c r="U258" s="638"/>
      <c r="V258" s="638"/>
      <c r="W258" s="638"/>
      <c r="X258" s="638"/>
      <c r="Y258" s="638"/>
      <c r="Z258" s="638"/>
    </row>
    <row r="259" spans="1:26" ht="12.75" customHeight="1" x14ac:dyDescent="0.35">
      <c r="A259" s="638"/>
      <c r="B259" s="638"/>
      <c r="C259" s="638"/>
      <c r="D259" s="639"/>
      <c r="E259" s="638"/>
      <c r="F259" s="638"/>
      <c r="G259" s="638"/>
      <c r="H259" s="638"/>
      <c r="I259" s="638"/>
      <c r="J259" s="638"/>
      <c r="K259" s="638"/>
      <c r="L259" s="638"/>
      <c r="M259" s="638"/>
      <c r="N259" s="638"/>
      <c r="O259" s="638"/>
      <c r="P259" s="638"/>
      <c r="Q259" s="638"/>
      <c r="R259" s="638"/>
      <c r="S259" s="638"/>
      <c r="T259" s="638"/>
      <c r="U259" s="638"/>
      <c r="V259" s="638"/>
      <c r="W259" s="638"/>
      <c r="X259" s="638"/>
      <c r="Y259" s="638"/>
      <c r="Z259" s="638"/>
    </row>
    <row r="260" spans="1:26" ht="12.75" customHeight="1" x14ac:dyDescent="0.35">
      <c r="A260" s="638"/>
      <c r="B260" s="638"/>
      <c r="C260" s="638"/>
      <c r="D260" s="639"/>
      <c r="E260" s="638"/>
      <c r="F260" s="638"/>
      <c r="G260" s="638"/>
      <c r="H260" s="638"/>
      <c r="I260" s="638"/>
      <c r="J260" s="638"/>
      <c r="K260" s="638"/>
      <c r="L260" s="638"/>
      <c r="M260" s="638"/>
      <c r="N260" s="638"/>
      <c r="O260" s="638"/>
      <c r="P260" s="638"/>
      <c r="Q260" s="638"/>
      <c r="R260" s="638"/>
      <c r="S260" s="638"/>
      <c r="T260" s="638"/>
      <c r="U260" s="638"/>
      <c r="V260" s="638"/>
      <c r="W260" s="638"/>
      <c r="X260" s="638"/>
      <c r="Y260" s="638"/>
      <c r="Z260" s="638"/>
    </row>
    <row r="261" spans="1:26" ht="12.75" customHeight="1" x14ac:dyDescent="0.35">
      <c r="A261" s="638"/>
      <c r="B261" s="638"/>
      <c r="C261" s="638"/>
      <c r="D261" s="639"/>
      <c r="E261" s="638"/>
      <c r="F261" s="638"/>
      <c r="G261" s="638"/>
      <c r="H261" s="638"/>
      <c r="I261" s="638"/>
      <c r="J261" s="638"/>
      <c r="K261" s="638"/>
      <c r="L261" s="638"/>
      <c r="M261" s="638"/>
      <c r="N261" s="638"/>
      <c r="O261" s="638"/>
      <c r="P261" s="638"/>
      <c r="Q261" s="638"/>
      <c r="R261" s="638"/>
      <c r="S261" s="638"/>
      <c r="T261" s="638"/>
      <c r="U261" s="638"/>
      <c r="V261" s="638"/>
      <c r="W261" s="638"/>
      <c r="X261" s="638"/>
      <c r="Y261" s="638"/>
      <c r="Z261" s="638"/>
    </row>
    <row r="262" spans="1:26" ht="12.75" customHeight="1" x14ac:dyDescent="0.35">
      <c r="A262" s="638"/>
      <c r="B262" s="638"/>
      <c r="C262" s="638"/>
      <c r="D262" s="639"/>
      <c r="E262" s="638"/>
      <c r="F262" s="638"/>
      <c r="G262" s="638"/>
      <c r="H262" s="638"/>
      <c r="I262" s="638"/>
      <c r="J262" s="638"/>
      <c r="K262" s="638"/>
      <c r="L262" s="638"/>
      <c r="M262" s="638"/>
      <c r="N262" s="638"/>
      <c r="O262" s="638"/>
      <c r="P262" s="638"/>
      <c r="Q262" s="638"/>
      <c r="R262" s="638"/>
      <c r="S262" s="638"/>
      <c r="T262" s="638"/>
      <c r="U262" s="638"/>
      <c r="V262" s="638"/>
      <c r="W262" s="638"/>
      <c r="X262" s="638"/>
      <c r="Y262" s="638"/>
      <c r="Z262" s="638"/>
    </row>
    <row r="263" spans="1:26" ht="12.75" customHeight="1" x14ac:dyDescent="0.35">
      <c r="A263" s="638"/>
      <c r="B263" s="638"/>
      <c r="C263" s="638"/>
      <c r="D263" s="639"/>
      <c r="E263" s="638"/>
      <c r="F263" s="638"/>
      <c r="G263" s="638"/>
      <c r="H263" s="638"/>
      <c r="I263" s="638"/>
      <c r="J263" s="638"/>
      <c r="K263" s="638"/>
      <c r="L263" s="638"/>
      <c r="M263" s="638"/>
      <c r="N263" s="638"/>
      <c r="O263" s="638"/>
      <c r="P263" s="638"/>
      <c r="Q263" s="638"/>
      <c r="R263" s="638"/>
      <c r="S263" s="638"/>
      <c r="T263" s="638"/>
      <c r="U263" s="638"/>
      <c r="V263" s="638"/>
      <c r="W263" s="638"/>
      <c r="X263" s="638"/>
      <c r="Y263" s="638"/>
      <c r="Z263" s="638"/>
    </row>
    <row r="264" spans="1:26" ht="12.75" customHeight="1" x14ac:dyDescent="0.35">
      <c r="A264" s="638"/>
      <c r="B264" s="638"/>
      <c r="C264" s="638"/>
      <c r="D264" s="639"/>
      <c r="E264" s="638"/>
      <c r="F264" s="638"/>
      <c r="G264" s="638"/>
      <c r="H264" s="638"/>
      <c r="I264" s="638"/>
      <c r="J264" s="638"/>
      <c r="K264" s="638"/>
      <c r="L264" s="638"/>
      <c r="M264" s="638"/>
      <c r="N264" s="638"/>
      <c r="O264" s="638"/>
      <c r="P264" s="638"/>
      <c r="Q264" s="638"/>
      <c r="R264" s="638"/>
      <c r="S264" s="638"/>
      <c r="T264" s="638"/>
      <c r="U264" s="638"/>
      <c r="V264" s="638"/>
      <c r="W264" s="638"/>
      <c r="X264" s="638"/>
      <c r="Y264" s="638"/>
      <c r="Z264" s="638"/>
    </row>
    <row r="265" spans="1:26" ht="12.75" customHeight="1" x14ac:dyDescent="0.35">
      <c r="A265" s="638"/>
      <c r="B265" s="638"/>
      <c r="C265" s="638"/>
      <c r="D265" s="639"/>
      <c r="E265" s="638"/>
      <c r="F265" s="638"/>
      <c r="G265" s="638"/>
      <c r="H265" s="638"/>
      <c r="I265" s="638"/>
      <c r="J265" s="638"/>
      <c r="K265" s="638"/>
      <c r="L265" s="638"/>
      <c r="M265" s="638"/>
      <c r="N265" s="638"/>
      <c r="O265" s="638"/>
      <c r="P265" s="638"/>
      <c r="Q265" s="638"/>
      <c r="R265" s="638"/>
      <c r="S265" s="638"/>
      <c r="T265" s="638"/>
      <c r="U265" s="638"/>
      <c r="V265" s="638"/>
      <c r="W265" s="638"/>
      <c r="X265" s="638"/>
      <c r="Y265" s="638"/>
      <c r="Z265" s="638"/>
    </row>
    <row r="266" spans="1:26" ht="12.75" customHeight="1" x14ac:dyDescent="0.35">
      <c r="A266" s="638"/>
      <c r="B266" s="638"/>
      <c r="C266" s="638"/>
      <c r="D266" s="639"/>
      <c r="E266" s="638"/>
      <c r="F266" s="638"/>
      <c r="G266" s="638"/>
      <c r="H266" s="638"/>
      <c r="I266" s="638"/>
      <c r="J266" s="638"/>
      <c r="K266" s="638"/>
      <c r="L266" s="638"/>
      <c r="M266" s="638"/>
      <c r="N266" s="638"/>
      <c r="O266" s="638"/>
      <c r="P266" s="638"/>
      <c r="Q266" s="638"/>
      <c r="R266" s="638"/>
      <c r="S266" s="638"/>
      <c r="T266" s="638"/>
      <c r="U266" s="638"/>
      <c r="V266" s="638"/>
      <c r="W266" s="638"/>
      <c r="X266" s="638"/>
      <c r="Y266" s="638"/>
      <c r="Z266" s="638"/>
    </row>
    <row r="267" spans="1:26" ht="12.75" customHeight="1" x14ac:dyDescent="0.35">
      <c r="A267" s="638"/>
      <c r="B267" s="638"/>
      <c r="C267" s="638"/>
      <c r="D267" s="639"/>
      <c r="E267" s="638"/>
      <c r="F267" s="638"/>
      <c r="G267" s="638"/>
      <c r="H267" s="638"/>
      <c r="I267" s="638"/>
      <c r="J267" s="638"/>
      <c r="K267" s="638"/>
      <c r="L267" s="638"/>
      <c r="M267" s="638"/>
      <c r="N267" s="638"/>
      <c r="O267" s="638"/>
      <c r="P267" s="638"/>
      <c r="Q267" s="638"/>
      <c r="R267" s="638"/>
      <c r="S267" s="638"/>
      <c r="T267" s="638"/>
      <c r="U267" s="638"/>
      <c r="V267" s="638"/>
      <c r="W267" s="638"/>
      <c r="X267" s="638"/>
      <c r="Y267" s="638"/>
      <c r="Z267" s="638"/>
    </row>
    <row r="268" spans="1:26" ht="12.75" customHeight="1" x14ac:dyDescent="0.35">
      <c r="A268" s="638"/>
      <c r="B268" s="638"/>
      <c r="C268" s="638"/>
      <c r="D268" s="639"/>
      <c r="E268" s="638"/>
      <c r="F268" s="638"/>
      <c r="G268" s="638"/>
      <c r="H268" s="638"/>
      <c r="I268" s="638"/>
      <c r="J268" s="638"/>
      <c r="K268" s="638"/>
      <c r="L268" s="638"/>
      <c r="M268" s="638"/>
      <c r="N268" s="638"/>
      <c r="O268" s="638"/>
      <c r="P268" s="638"/>
      <c r="Q268" s="638"/>
      <c r="R268" s="638"/>
      <c r="S268" s="638"/>
      <c r="T268" s="638"/>
      <c r="U268" s="638"/>
      <c r="V268" s="638"/>
      <c r="W268" s="638"/>
      <c r="X268" s="638"/>
      <c r="Y268" s="638"/>
      <c r="Z268" s="638"/>
    </row>
    <row r="269" spans="1:26" ht="12.75" customHeight="1" x14ac:dyDescent="0.35">
      <c r="A269" s="638"/>
      <c r="B269" s="638"/>
      <c r="C269" s="638"/>
      <c r="D269" s="639"/>
      <c r="E269" s="638"/>
      <c r="F269" s="638"/>
      <c r="G269" s="638"/>
      <c r="H269" s="638"/>
      <c r="I269" s="638"/>
      <c r="J269" s="638"/>
      <c r="K269" s="638"/>
      <c r="L269" s="638"/>
      <c r="M269" s="638"/>
      <c r="N269" s="638"/>
      <c r="O269" s="638"/>
      <c r="P269" s="638"/>
      <c r="Q269" s="638"/>
      <c r="R269" s="638"/>
      <c r="S269" s="638"/>
      <c r="T269" s="638"/>
      <c r="U269" s="638"/>
      <c r="V269" s="638"/>
      <c r="W269" s="638"/>
      <c r="X269" s="638"/>
      <c r="Y269" s="638"/>
      <c r="Z269" s="638"/>
    </row>
    <row r="270" spans="1:26" ht="12.75" customHeight="1" x14ac:dyDescent="0.35">
      <c r="A270" s="638"/>
      <c r="B270" s="638"/>
      <c r="C270" s="638"/>
      <c r="D270" s="639"/>
      <c r="E270" s="638"/>
      <c r="F270" s="638"/>
      <c r="G270" s="638"/>
      <c r="H270" s="638"/>
      <c r="I270" s="638"/>
      <c r="J270" s="638"/>
      <c r="K270" s="638"/>
      <c r="L270" s="638"/>
      <c r="M270" s="638"/>
      <c r="N270" s="638"/>
      <c r="O270" s="638"/>
      <c r="P270" s="638"/>
      <c r="Q270" s="638"/>
      <c r="R270" s="638"/>
      <c r="S270" s="638"/>
      <c r="T270" s="638"/>
      <c r="U270" s="638"/>
      <c r="V270" s="638"/>
      <c r="W270" s="638"/>
      <c r="X270" s="638"/>
      <c r="Y270" s="638"/>
      <c r="Z270" s="638"/>
    </row>
    <row r="271" spans="1:26" ht="12.75" customHeight="1" x14ac:dyDescent="0.35">
      <c r="A271" s="638"/>
      <c r="B271" s="638"/>
      <c r="C271" s="638"/>
      <c r="D271" s="639"/>
      <c r="E271" s="638"/>
      <c r="F271" s="638"/>
      <c r="G271" s="638"/>
      <c r="H271" s="638"/>
      <c r="I271" s="638"/>
      <c r="J271" s="638"/>
      <c r="K271" s="638"/>
      <c r="L271" s="638"/>
      <c r="M271" s="638"/>
      <c r="N271" s="638"/>
      <c r="O271" s="638"/>
      <c r="P271" s="638"/>
      <c r="Q271" s="638"/>
      <c r="R271" s="638"/>
      <c r="S271" s="638"/>
      <c r="T271" s="638"/>
      <c r="U271" s="638"/>
      <c r="V271" s="638"/>
      <c r="W271" s="638"/>
      <c r="X271" s="638"/>
      <c r="Y271" s="638"/>
      <c r="Z271" s="638"/>
    </row>
    <row r="272" spans="1:26" ht="12.75" customHeight="1" x14ac:dyDescent="0.35">
      <c r="A272" s="638"/>
      <c r="B272" s="638"/>
      <c r="C272" s="638"/>
      <c r="D272" s="639"/>
      <c r="E272" s="638"/>
      <c r="F272" s="638"/>
      <c r="G272" s="638"/>
      <c r="H272" s="638"/>
      <c r="I272" s="638"/>
      <c r="J272" s="638"/>
      <c r="K272" s="638"/>
      <c r="L272" s="638"/>
      <c r="M272" s="638"/>
      <c r="N272" s="638"/>
      <c r="O272" s="638"/>
      <c r="P272" s="638"/>
      <c r="Q272" s="638"/>
      <c r="R272" s="638"/>
      <c r="S272" s="638"/>
      <c r="T272" s="638"/>
      <c r="U272" s="638"/>
      <c r="V272" s="638"/>
      <c r="W272" s="638"/>
      <c r="X272" s="638"/>
      <c r="Y272" s="638"/>
      <c r="Z272" s="638"/>
    </row>
    <row r="273" spans="1:26" ht="12.75" customHeight="1" x14ac:dyDescent="0.35">
      <c r="A273" s="638"/>
      <c r="B273" s="638"/>
      <c r="C273" s="638"/>
      <c r="D273" s="639"/>
      <c r="E273" s="638"/>
      <c r="F273" s="638"/>
      <c r="G273" s="638"/>
      <c r="H273" s="638"/>
      <c r="I273" s="638"/>
      <c r="J273" s="638"/>
      <c r="K273" s="638"/>
      <c r="L273" s="638"/>
      <c r="M273" s="638"/>
      <c r="N273" s="638"/>
      <c r="O273" s="638"/>
      <c r="P273" s="638"/>
      <c r="Q273" s="638"/>
      <c r="R273" s="638"/>
      <c r="S273" s="638"/>
      <c r="T273" s="638"/>
      <c r="U273" s="638"/>
      <c r="V273" s="638"/>
      <c r="W273" s="638"/>
      <c r="X273" s="638"/>
      <c r="Y273" s="638"/>
      <c r="Z273" s="638"/>
    </row>
    <row r="274" spans="1:26" ht="12.75" customHeight="1" x14ac:dyDescent="0.35">
      <c r="A274" s="638"/>
      <c r="B274" s="638"/>
      <c r="C274" s="638"/>
      <c r="D274" s="639"/>
      <c r="E274" s="638"/>
      <c r="F274" s="638"/>
      <c r="G274" s="638"/>
      <c r="H274" s="638"/>
      <c r="I274" s="638"/>
      <c r="J274" s="638"/>
      <c r="K274" s="638"/>
      <c r="L274" s="638"/>
      <c r="M274" s="638"/>
      <c r="N274" s="638"/>
      <c r="O274" s="638"/>
      <c r="P274" s="638"/>
      <c r="Q274" s="638"/>
      <c r="R274" s="638"/>
      <c r="S274" s="638"/>
      <c r="T274" s="638"/>
      <c r="U274" s="638"/>
      <c r="V274" s="638"/>
      <c r="W274" s="638"/>
      <c r="X274" s="638"/>
      <c r="Y274" s="638"/>
      <c r="Z274" s="638"/>
    </row>
    <row r="275" spans="1:26" ht="12.75" customHeight="1" x14ac:dyDescent="0.35">
      <c r="A275" s="638"/>
      <c r="B275" s="638"/>
      <c r="C275" s="638"/>
      <c r="D275" s="639"/>
      <c r="E275" s="638"/>
      <c r="F275" s="638"/>
      <c r="G275" s="638"/>
      <c r="H275" s="638"/>
      <c r="I275" s="638"/>
      <c r="J275" s="638"/>
      <c r="K275" s="638"/>
      <c r="L275" s="638"/>
      <c r="M275" s="638"/>
      <c r="N275" s="638"/>
      <c r="O275" s="638"/>
      <c r="P275" s="638"/>
      <c r="Q275" s="638"/>
      <c r="R275" s="638"/>
      <c r="S275" s="638"/>
      <c r="T275" s="638"/>
      <c r="U275" s="638"/>
      <c r="V275" s="638"/>
      <c r="W275" s="638"/>
      <c r="X275" s="638"/>
      <c r="Y275" s="638"/>
      <c r="Z275" s="638"/>
    </row>
    <row r="276" spans="1:26" ht="12.75" customHeight="1" x14ac:dyDescent="0.35">
      <c r="A276" s="638"/>
      <c r="B276" s="638"/>
      <c r="C276" s="638"/>
      <c r="D276" s="639"/>
      <c r="E276" s="638"/>
      <c r="F276" s="638"/>
      <c r="G276" s="638"/>
      <c r="H276" s="638"/>
      <c r="I276" s="638"/>
      <c r="J276" s="638"/>
      <c r="K276" s="638"/>
      <c r="L276" s="638"/>
      <c r="M276" s="638"/>
      <c r="N276" s="638"/>
      <c r="O276" s="638"/>
      <c r="P276" s="638"/>
      <c r="Q276" s="638"/>
      <c r="R276" s="638"/>
      <c r="S276" s="638"/>
      <c r="T276" s="638"/>
      <c r="U276" s="638"/>
      <c r="V276" s="638"/>
      <c r="W276" s="638"/>
      <c r="X276" s="638"/>
      <c r="Y276" s="638"/>
      <c r="Z276" s="638"/>
    </row>
    <row r="277" spans="1:26" ht="12.75" customHeight="1" x14ac:dyDescent="0.35">
      <c r="A277" s="638"/>
      <c r="B277" s="638"/>
      <c r="C277" s="638"/>
      <c r="D277" s="639"/>
      <c r="E277" s="638"/>
      <c r="F277" s="638"/>
      <c r="G277" s="638"/>
      <c r="H277" s="638"/>
      <c r="I277" s="638"/>
      <c r="J277" s="638"/>
      <c r="K277" s="638"/>
      <c r="L277" s="638"/>
      <c r="M277" s="638"/>
      <c r="N277" s="638"/>
      <c r="O277" s="638"/>
      <c r="P277" s="638"/>
      <c r="Q277" s="638"/>
      <c r="R277" s="638"/>
      <c r="S277" s="638"/>
      <c r="T277" s="638"/>
      <c r="U277" s="638"/>
      <c r="V277" s="638"/>
      <c r="W277" s="638"/>
      <c r="X277" s="638"/>
      <c r="Y277" s="638"/>
      <c r="Z277" s="638"/>
    </row>
    <row r="278" spans="1:26" ht="12.75" customHeight="1" x14ac:dyDescent="0.35">
      <c r="A278" s="638"/>
      <c r="B278" s="638"/>
      <c r="C278" s="638"/>
      <c r="D278" s="639"/>
      <c r="E278" s="638"/>
      <c r="F278" s="638"/>
      <c r="G278" s="638"/>
      <c r="H278" s="638"/>
      <c r="I278" s="638"/>
      <c r="J278" s="638"/>
      <c r="K278" s="638"/>
      <c r="L278" s="638"/>
      <c r="M278" s="638"/>
      <c r="N278" s="638"/>
      <c r="O278" s="638"/>
      <c r="P278" s="638"/>
      <c r="Q278" s="638"/>
      <c r="R278" s="638"/>
      <c r="S278" s="638"/>
      <c r="T278" s="638"/>
      <c r="U278" s="638"/>
      <c r="V278" s="638"/>
      <c r="W278" s="638"/>
      <c r="X278" s="638"/>
      <c r="Y278" s="638"/>
      <c r="Z278" s="638"/>
    </row>
    <row r="279" spans="1:26" ht="12.75" customHeight="1" x14ac:dyDescent="0.35">
      <c r="A279" s="638"/>
      <c r="B279" s="638"/>
      <c r="C279" s="638"/>
      <c r="D279" s="639"/>
      <c r="E279" s="638"/>
      <c r="F279" s="638"/>
      <c r="G279" s="638"/>
      <c r="H279" s="638"/>
      <c r="I279" s="638"/>
      <c r="J279" s="638"/>
      <c r="K279" s="638"/>
      <c r="L279" s="638"/>
      <c r="M279" s="638"/>
      <c r="N279" s="638"/>
      <c r="O279" s="638"/>
      <c r="P279" s="638"/>
      <c r="Q279" s="638"/>
      <c r="R279" s="638"/>
      <c r="S279" s="638"/>
      <c r="T279" s="638"/>
      <c r="U279" s="638"/>
      <c r="V279" s="638"/>
      <c r="W279" s="638"/>
      <c r="X279" s="638"/>
      <c r="Y279" s="638"/>
      <c r="Z279" s="638"/>
    </row>
    <row r="280" spans="1:26" ht="12.75" customHeight="1" x14ac:dyDescent="0.35">
      <c r="A280" s="638"/>
      <c r="B280" s="638"/>
      <c r="C280" s="638"/>
      <c r="D280" s="639"/>
      <c r="E280" s="638"/>
      <c r="F280" s="638"/>
      <c r="G280" s="638"/>
      <c r="H280" s="638"/>
      <c r="I280" s="638"/>
      <c r="J280" s="638"/>
      <c r="K280" s="638"/>
      <c r="L280" s="638"/>
      <c r="M280" s="638"/>
      <c r="N280" s="638"/>
      <c r="O280" s="638"/>
      <c r="P280" s="638"/>
      <c r="Q280" s="638"/>
      <c r="R280" s="638"/>
      <c r="S280" s="638"/>
      <c r="T280" s="638"/>
      <c r="U280" s="638"/>
      <c r="V280" s="638"/>
      <c r="W280" s="638"/>
      <c r="X280" s="638"/>
      <c r="Y280" s="638"/>
      <c r="Z280" s="638"/>
    </row>
    <row r="281" spans="1:26" ht="12.75" customHeight="1" x14ac:dyDescent="0.35">
      <c r="A281" s="638"/>
      <c r="B281" s="638"/>
      <c r="C281" s="638"/>
      <c r="D281" s="639"/>
      <c r="E281" s="638"/>
      <c r="F281" s="638"/>
      <c r="G281" s="638"/>
      <c r="H281" s="638"/>
      <c r="I281" s="638"/>
      <c r="J281" s="638"/>
      <c r="K281" s="638"/>
      <c r="L281" s="638"/>
      <c r="M281" s="638"/>
      <c r="N281" s="638"/>
      <c r="O281" s="638"/>
      <c r="P281" s="638"/>
      <c r="Q281" s="638"/>
      <c r="R281" s="638"/>
      <c r="S281" s="638"/>
      <c r="T281" s="638"/>
      <c r="U281" s="638"/>
      <c r="V281" s="638"/>
      <c r="W281" s="638"/>
      <c r="X281" s="638"/>
      <c r="Y281" s="638"/>
      <c r="Z281" s="638"/>
    </row>
    <row r="282" spans="1:26" ht="12.75" customHeight="1" x14ac:dyDescent="0.35">
      <c r="A282" s="638"/>
      <c r="B282" s="638"/>
      <c r="C282" s="638"/>
      <c r="D282" s="639"/>
      <c r="E282" s="638"/>
      <c r="F282" s="638"/>
      <c r="G282" s="638"/>
      <c r="H282" s="638"/>
      <c r="I282" s="638"/>
      <c r="J282" s="638"/>
      <c r="K282" s="638"/>
      <c r="L282" s="638"/>
      <c r="M282" s="638"/>
      <c r="N282" s="638"/>
      <c r="O282" s="638"/>
      <c r="P282" s="638"/>
      <c r="Q282" s="638"/>
      <c r="R282" s="638"/>
      <c r="S282" s="638"/>
      <c r="T282" s="638"/>
      <c r="U282" s="638"/>
      <c r="V282" s="638"/>
      <c r="W282" s="638"/>
      <c r="X282" s="638"/>
      <c r="Y282" s="638"/>
      <c r="Z282" s="638"/>
    </row>
    <row r="283" spans="1:26" ht="12.75" customHeight="1" x14ac:dyDescent="0.35">
      <c r="A283" s="638"/>
      <c r="B283" s="638"/>
      <c r="C283" s="638"/>
      <c r="D283" s="639"/>
      <c r="E283" s="638"/>
      <c r="F283" s="638"/>
      <c r="G283" s="638"/>
      <c r="H283" s="638"/>
      <c r="I283" s="638"/>
      <c r="J283" s="638"/>
      <c r="K283" s="638"/>
      <c r="L283" s="638"/>
      <c r="M283" s="638"/>
      <c r="N283" s="638"/>
      <c r="O283" s="638"/>
      <c r="P283" s="638"/>
      <c r="Q283" s="638"/>
      <c r="R283" s="638"/>
      <c r="S283" s="638"/>
      <c r="T283" s="638"/>
      <c r="U283" s="638"/>
      <c r="V283" s="638"/>
      <c r="W283" s="638"/>
      <c r="X283" s="638"/>
      <c r="Y283" s="638"/>
      <c r="Z283" s="638"/>
    </row>
    <row r="284" spans="1:26" ht="12.75" customHeight="1" x14ac:dyDescent="0.35">
      <c r="A284" s="638"/>
      <c r="B284" s="638"/>
      <c r="C284" s="638"/>
      <c r="D284" s="639"/>
      <c r="E284" s="638"/>
      <c r="F284" s="638"/>
      <c r="G284" s="638"/>
      <c r="H284" s="638"/>
      <c r="I284" s="638"/>
      <c r="J284" s="638"/>
      <c r="K284" s="638"/>
      <c r="L284" s="638"/>
      <c r="M284" s="638"/>
      <c r="N284" s="638"/>
      <c r="O284" s="638"/>
      <c r="P284" s="638"/>
      <c r="Q284" s="638"/>
      <c r="R284" s="638"/>
      <c r="S284" s="638"/>
      <c r="T284" s="638"/>
      <c r="U284" s="638"/>
      <c r="V284" s="638"/>
      <c r="W284" s="638"/>
      <c r="X284" s="638"/>
      <c r="Y284" s="638"/>
      <c r="Z284" s="638"/>
    </row>
    <row r="285" spans="1:26" ht="12.75" customHeight="1" x14ac:dyDescent="0.35">
      <c r="A285" s="638"/>
      <c r="B285" s="638"/>
      <c r="C285" s="638"/>
      <c r="D285" s="639"/>
      <c r="E285" s="638"/>
      <c r="F285" s="638"/>
      <c r="G285" s="638"/>
      <c r="H285" s="638"/>
      <c r="I285" s="638"/>
      <c r="J285" s="638"/>
      <c r="K285" s="638"/>
      <c r="L285" s="638"/>
      <c r="M285" s="638"/>
      <c r="N285" s="638"/>
      <c r="O285" s="638"/>
      <c r="P285" s="638"/>
      <c r="Q285" s="638"/>
      <c r="R285" s="638"/>
      <c r="S285" s="638"/>
      <c r="T285" s="638"/>
      <c r="U285" s="638"/>
      <c r="V285" s="638"/>
      <c r="W285" s="638"/>
      <c r="X285" s="638"/>
      <c r="Y285" s="638"/>
      <c r="Z285" s="638"/>
    </row>
    <row r="286" spans="1:26" ht="12.75" customHeight="1" x14ac:dyDescent="0.35">
      <c r="A286" s="638"/>
      <c r="B286" s="638"/>
      <c r="C286" s="638"/>
      <c r="D286" s="639"/>
      <c r="E286" s="638"/>
      <c r="F286" s="638"/>
      <c r="G286" s="638"/>
      <c r="H286" s="638"/>
      <c r="I286" s="638"/>
      <c r="J286" s="638"/>
      <c r="K286" s="638"/>
      <c r="L286" s="638"/>
      <c r="M286" s="638"/>
      <c r="N286" s="638"/>
      <c r="O286" s="638"/>
      <c r="P286" s="638"/>
      <c r="Q286" s="638"/>
      <c r="R286" s="638"/>
      <c r="S286" s="638"/>
      <c r="T286" s="638"/>
      <c r="U286" s="638"/>
      <c r="V286" s="638"/>
      <c r="W286" s="638"/>
      <c r="X286" s="638"/>
      <c r="Y286" s="638"/>
      <c r="Z286" s="638"/>
    </row>
    <row r="287" spans="1:26" ht="12.75" customHeight="1" x14ac:dyDescent="0.35">
      <c r="A287" s="638"/>
      <c r="B287" s="638"/>
      <c r="C287" s="638"/>
      <c r="D287" s="639"/>
      <c r="E287" s="638"/>
      <c r="F287" s="638"/>
      <c r="G287" s="638"/>
      <c r="H287" s="638"/>
      <c r="I287" s="638"/>
      <c r="J287" s="638"/>
      <c r="K287" s="638"/>
      <c r="L287" s="638"/>
      <c r="M287" s="638"/>
      <c r="N287" s="638"/>
      <c r="O287" s="638"/>
      <c r="P287" s="638"/>
      <c r="Q287" s="638"/>
      <c r="R287" s="638"/>
      <c r="S287" s="638"/>
      <c r="T287" s="638"/>
      <c r="U287" s="638"/>
      <c r="V287" s="638"/>
      <c r="W287" s="638"/>
      <c r="X287" s="638"/>
      <c r="Y287" s="638"/>
      <c r="Z287" s="638"/>
    </row>
    <row r="288" spans="1:26" ht="12.75" customHeight="1" x14ac:dyDescent="0.35">
      <c r="A288" s="638"/>
      <c r="B288" s="638"/>
      <c r="C288" s="638"/>
      <c r="D288" s="639"/>
      <c r="E288" s="638"/>
      <c r="F288" s="638"/>
      <c r="G288" s="638"/>
      <c r="H288" s="638"/>
      <c r="I288" s="638"/>
      <c r="J288" s="638"/>
      <c r="K288" s="638"/>
      <c r="L288" s="638"/>
      <c r="M288" s="638"/>
      <c r="N288" s="638"/>
      <c r="O288" s="638"/>
      <c r="P288" s="638"/>
      <c r="Q288" s="638"/>
      <c r="R288" s="638"/>
      <c r="S288" s="638"/>
      <c r="T288" s="638"/>
      <c r="U288" s="638"/>
      <c r="V288" s="638"/>
      <c r="W288" s="638"/>
      <c r="X288" s="638"/>
      <c r="Y288" s="638"/>
      <c r="Z288" s="638"/>
    </row>
    <row r="289" spans="1:26" ht="12.75" customHeight="1" x14ac:dyDescent="0.35">
      <c r="A289" s="638"/>
      <c r="B289" s="638"/>
      <c r="C289" s="638"/>
      <c r="D289" s="639"/>
      <c r="E289" s="638"/>
      <c r="F289" s="638"/>
      <c r="G289" s="638"/>
      <c r="H289" s="638"/>
      <c r="I289" s="638"/>
      <c r="J289" s="638"/>
      <c r="K289" s="638"/>
      <c r="L289" s="638"/>
      <c r="M289" s="638"/>
      <c r="N289" s="638"/>
      <c r="O289" s="638"/>
      <c r="P289" s="638"/>
      <c r="Q289" s="638"/>
      <c r="R289" s="638"/>
      <c r="S289" s="638"/>
      <c r="T289" s="638"/>
      <c r="U289" s="638"/>
      <c r="V289" s="638"/>
      <c r="W289" s="638"/>
      <c r="X289" s="638"/>
      <c r="Y289" s="638"/>
      <c r="Z289" s="638"/>
    </row>
    <row r="290" spans="1:26" ht="12.75" customHeight="1" x14ac:dyDescent="0.35">
      <c r="A290" s="638"/>
      <c r="B290" s="638"/>
      <c r="C290" s="638"/>
      <c r="D290" s="639"/>
      <c r="E290" s="638"/>
      <c r="F290" s="638"/>
      <c r="G290" s="638"/>
      <c r="H290" s="638"/>
      <c r="I290" s="638"/>
      <c r="J290" s="638"/>
      <c r="K290" s="638"/>
      <c r="L290" s="638"/>
      <c r="M290" s="638"/>
      <c r="N290" s="638"/>
      <c r="O290" s="638"/>
      <c r="P290" s="638"/>
      <c r="Q290" s="638"/>
      <c r="R290" s="638"/>
      <c r="S290" s="638"/>
      <c r="T290" s="638"/>
      <c r="U290" s="638"/>
      <c r="V290" s="638"/>
      <c r="W290" s="638"/>
      <c r="X290" s="638"/>
      <c r="Y290" s="638"/>
      <c r="Z290" s="638"/>
    </row>
    <row r="291" spans="1:26" ht="12.75" customHeight="1" x14ac:dyDescent="0.35">
      <c r="A291" s="638"/>
      <c r="B291" s="638"/>
      <c r="C291" s="638"/>
      <c r="D291" s="639"/>
      <c r="E291" s="638"/>
      <c r="F291" s="638"/>
      <c r="G291" s="638"/>
      <c r="H291" s="638"/>
      <c r="I291" s="638"/>
      <c r="J291" s="638"/>
      <c r="K291" s="638"/>
      <c r="L291" s="638"/>
      <c r="M291" s="638"/>
      <c r="N291" s="638"/>
      <c r="O291" s="638"/>
      <c r="P291" s="638"/>
      <c r="Q291" s="638"/>
      <c r="R291" s="638"/>
      <c r="S291" s="638"/>
      <c r="T291" s="638"/>
      <c r="U291" s="638"/>
      <c r="V291" s="638"/>
      <c r="W291" s="638"/>
      <c r="X291" s="638"/>
      <c r="Y291" s="638"/>
      <c r="Z291" s="638"/>
    </row>
    <row r="292" spans="1:26" ht="12.75" customHeight="1" x14ac:dyDescent="0.35">
      <c r="A292" s="638"/>
      <c r="B292" s="638"/>
      <c r="C292" s="638"/>
      <c r="D292" s="639"/>
      <c r="E292" s="638"/>
      <c r="F292" s="638"/>
      <c r="G292" s="638"/>
      <c r="H292" s="638"/>
      <c r="I292" s="638"/>
      <c r="J292" s="638"/>
      <c r="K292" s="638"/>
      <c r="L292" s="638"/>
      <c r="M292" s="638"/>
      <c r="N292" s="638"/>
      <c r="O292" s="638"/>
      <c r="P292" s="638"/>
      <c r="Q292" s="638"/>
      <c r="R292" s="638"/>
      <c r="S292" s="638"/>
      <c r="T292" s="638"/>
      <c r="U292" s="638"/>
      <c r="V292" s="638"/>
      <c r="W292" s="638"/>
      <c r="X292" s="638"/>
      <c r="Y292" s="638"/>
      <c r="Z292" s="638"/>
    </row>
    <row r="293" spans="1:26" ht="12.75" customHeight="1" x14ac:dyDescent="0.35">
      <c r="A293" s="638"/>
      <c r="B293" s="638"/>
      <c r="C293" s="638"/>
      <c r="D293" s="639"/>
      <c r="E293" s="638"/>
      <c r="F293" s="638"/>
      <c r="G293" s="638"/>
      <c r="H293" s="638"/>
      <c r="I293" s="638"/>
      <c r="J293" s="638"/>
      <c r="K293" s="638"/>
      <c r="L293" s="638"/>
      <c r="M293" s="638"/>
      <c r="N293" s="638"/>
      <c r="O293" s="638"/>
      <c r="P293" s="638"/>
      <c r="Q293" s="638"/>
      <c r="R293" s="638"/>
      <c r="S293" s="638"/>
      <c r="T293" s="638"/>
      <c r="U293" s="638"/>
      <c r="V293" s="638"/>
      <c r="W293" s="638"/>
      <c r="X293" s="638"/>
      <c r="Y293" s="638"/>
      <c r="Z293" s="638"/>
    </row>
    <row r="294" spans="1:26" ht="12.75" customHeight="1" x14ac:dyDescent="0.35">
      <c r="A294" s="638"/>
      <c r="B294" s="638"/>
      <c r="C294" s="638"/>
      <c r="D294" s="639"/>
      <c r="E294" s="638"/>
      <c r="F294" s="638"/>
      <c r="G294" s="638"/>
      <c r="H294" s="638"/>
      <c r="I294" s="638"/>
      <c r="J294" s="638"/>
      <c r="K294" s="638"/>
      <c r="L294" s="638"/>
      <c r="M294" s="638"/>
      <c r="N294" s="638"/>
      <c r="O294" s="638"/>
      <c r="P294" s="638"/>
      <c r="Q294" s="638"/>
      <c r="R294" s="638"/>
      <c r="S294" s="638"/>
      <c r="T294" s="638"/>
      <c r="U294" s="638"/>
      <c r="V294" s="638"/>
      <c r="W294" s="638"/>
      <c r="X294" s="638"/>
      <c r="Y294" s="638"/>
      <c r="Z294" s="638"/>
    </row>
    <row r="295" spans="1:26" ht="12.75" customHeight="1" x14ac:dyDescent="0.35">
      <c r="A295" s="638"/>
      <c r="B295" s="638"/>
      <c r="C295" s="638"/>
      <c r="D295" s="639"/>
      <c r="E295" s="638"/>
      <c r="F295" s="638"/>
      <c r="G295" s="638"/>
      <c r="H295" s="638"/>
      <c r="I295" s="638"/>
      <c r="J295" s="638"/>
      <c r="K295" s="638"/>
      <c r="L295" s="638"/>
      <c r="M295" s="638"/>
      <c r="N295" s="638"/>
      <c r="O295" s="638"/>
      <c r="P295" s="638"/>
      <c r="Q295" s="638"/>
      <c r="R295" s="638"/>
      <c r="S295" s="638"/>
      <c r="T295" s="638"/>
      <c r="U295" s="638"/>
      <c r="V295" s="638"/>
      <c r="W295" s="638"/>
      <c r="X295" s="638"/>
      <c r="Y295" s="638"/>
      <c r="Z295" s="638"/>
    </row>
    <row r="296" spans="1:26" ht="12.75" customHeight="1" x14ac:dyDescent="0.35">
      <c r="A296" s="638"/>
      <c r="B296" s="638"/>
      <c r="C296" s="638"/>
      <c r="D296" s="639"/>
      <c r="E296" s="638"/>
      <c r="F296" s="638"/>
      <c r="G296" s="638"/>
      <c r="H296" s="638"/>
      <c r="I296" s="638"/>
      <c r="J296" s="638"/>
      <c r="K296" s="638"/>
      <c r="L296" s="638"/>
      <c r="M296" s="638"/>
      <c r="N296" s="638"/>
      <c r="O296" s="638"/>
      <c r="P296" s="638"/>
      <c r="Q296" s="638"/>
      <c r="R296" s="638"/>
      <c r="S296" s="638"/>
      <c r="T296" s="638"/>
      <c r="U296" s="638"/>
      <c r="V296" s="638"/>
      <c r="W296" s="638"/>
      <c r="X296" s="638"/>
      <c r="Y296" s="638"/>
      <c r="Z296" s="638"/>
    </row>
    <row r="297" spans="1:26" ht="12.75" customHeight="1" x14ac:dyDescent="0.35">
      <c r="A297" s="638"/>
      <c r="B297" s="638"/>
      <c r="C297" s="638"/>
      <c r="D297" s="639"/>
      <c r="E297" s="638"/>
      <c r="F297" s="638"/>
      <c r="G297" s="638"/>
      <c r="H297" s="638"/>
      <c r="I297" s="638"/>
      <c r="J297" s="638"/>
      <c r="K297" s="638"/>
      <c r="L297" s="638"/>
      <c r="M297" s="638"/>
      <c r="N297" s="638"/>
      <c r="O297" s="638"/>
      <c r="P297" s="638"/>
      <c r="Q297" s="638"/>
      <c r="R297" s="638"/>
      <c r="S297" s="638"/>
      <c r="T297" s="638"/>
      <c r="U297" s="638"/>
      <c r="V297" s="638"/>
      <c r="W297" s="638"/>
      <c r="X297" s="638"/>
      <c r="Y297" s="638"/>
      <c r="Z297" s="638"/>
    </row>
    <row r="298" spans="1:26" ht="12.75" customHeight="1" x14ac:dyDescent="0.35">
      <c r="A298" s="638"/>
      <c r="B298" s="638"/>
      <c r="C298" s="638"/>
      <c r="D298" s="639"/>
      <c r="E298" s="638"/>
      <c r="F298" s="638"/>
      <c r="G298" s="638"/>
      <c r="H298" s="638"/>
      <c r="I298" s="638"/>
      <c r="J298" s="638"/>
      <c r="K298" s="638"/>
      <c r="L298" s="638"/>
      <c r="M298" s="638"/>
      <c r="N298" s="638"/>
      <c r="O298" s="638"/>
      <c r="P298" s="638"/>
      <c r="Q298" s="638"/>
      <c r="R298" s="638"/>
      <c r="S298" s="638"/>
      <c r="T298" s="638"/>
      <c r="U298" s="638"/>
      <c r="V298" s="638"/>
      <c r="W298" s="638"/>
      <c r="X298" s="638"/>
      <c r="Y298" s="638"/>
      <c r="Z298" s="638"/>
    </row>
    <row r="299" spans="1:26" ht="12.75" customHeight="1" x14ac:dyDescent="0.35">
      <c r="A299" s="638"/>
      <c r="B299" s="638"/>
      <c r="C299" s="638"/>
      <c r="D299" s="639"/>
      <c r="E299" s="638"/>
      <c r="F299" s="638"/>
      <c r="G299" s="638"/>
      <c r="H299" s="638"/>
      <c r="I299" s="638"/>
      <c r="J299" s="638"/>
      <c r="K299" s="638"/>
      <c r="L299" s="638"/>
      <c r="M299" s="638"/>
      <c r="N299" s="638"/>
      <c r="O299" s="638"/>
      <c r="P299" s="638"/>
      <c r="Q299" s="638"/>
      <c r="R299" s="638"/>
      <c r="S299" s="638"/>
      <c r="T299" s="638"/>
      <c r="U299" s="638"/>
      <c r="V299" s="638"/>
      <c r="W299" s="638"/>
      <c r="X299" s="638"/>
      <c r="Y299" s="638"/>
      <c r="Z299" s="638"/>
    </row>
    <row r="300" spans="1:26" ht="12.75" customHeight="1" x14ac:dyDescent="0.35">
      <c r="A300" s="638"/>
      <c r="B300" s="638"/>
      <c r="C300" s="638"/>
      <c r="D300" s="639"/>
      <c r="E300" s="638"/>
      <c r="F300" s="638"/>
      <c r="G300" s="638"/>
      <c r="H300" s="638"/>
      <c r="I300" s="638"/>
      <c r="J300" s="638"/>
      <c r="K300" s="638"/>
      <c r="L300" s="638"/>
      <c r="M300" s="638"/>
      <c r="N300" s="638"/>
      <c r="O300" s="638"/>
      <c r="P300" s="638"/>
      <c r="Q300" s="638"/>
      <c r="R300" s="638"/>
      <c r="S300" s="638"/>
      <c r="T300" s="638"/>
      <c r="U300" s="638"/>
      <c r="V300" s="638"/>
      <c r="W300" s="638"/>
      <c r="X300" s="638"/>
      <c r="Y300" s="638"/>
      <c r="Z300" s="638"/>
    </row>
    <row r="301" spans="1:26" ht="12.75" customHeight="1" x14ac:dyDescent="0.35">
      <c r="A301" s="638"/>
      <c r="B301" s="638"/>
      <c r="C301" s="638"/>
      <c r="D301" s="639"/>
      <c r="E301" s="638"/>
      <c r="F301" s="638"/>
      <c r="G301" s="638"/>
      <c r="H301" s="638"/>
      <c r="I301" s="638"/>
      <c r="J301" s="638"/>
      <c r="K301" s="638"/>
      <c r="L301" s="638"/>
      <c r="M301" s="638"/>
      <c r="N301" s="638"/>
      <c r="O301" s="638"/>
      <c r="P301" s="638"/>
      <c r="Q301" s="638"/>
      <c r="R301" s="638"/>
      <c r="S301" s="638"/>
      <c r="T301" s="638"/>
      <c r="U301" s="638"/>
      <c r="V301" s="638"/>
      <c r="W301" s="638"/>
      <c r="X301" s="638"/>
      <c r="Y301" s="638"/>
      <c r="Z301" s="638"/>
    </row>
    <row r="302" spans="1:26" ht="12.75" customHeight="1" x14ac:dyDescent="0.35">
      <c r="A302" s="638"/>
      <c r="B302" s="638"/>
      <c r="C302" s="638"/>
      <c r="D302" s="639"/>
      <c r="E302" s="638"/>
      <c r="F302" s="638"/>
      <c r="G302" s="638"/>
      <c r="H302" s="638"/>
      <c r="I302" s="638"/>
      <c r="J302" s="638"/>
      <c r="K302" s="638"/>
      <c r="L302" s="638"/>
      <c r="M302" s="638"/>
      <c r="N302" s="638"/>
      <c r="O302" s="638"/>
      <c r="P302" s="638"/>
      <c r="Q302" s="638"/>
      <c r="R302" s="638"/>
      <c r="S302" s="638"/>
      <c r="T302" s="638"/>
      <c r="U302" s="638"/>
      <c r="V302" s="638"/>
      <c r="W302" s="638"/>
      <c r="X302" s="638"/>
      <c r="Y302" s="638"/>
      <c r="Z302" s="638"/>
    </row>
    <row r="303" spans="1:26" ht="12.75" customHeight="1" x14ac:dyDescent="0.35">
      <c r="A303" s="638"/>
      <c r="B303" s="638"/>
      <c r="C303" s="638"/>
      <c r="D303" s="639"/>
      <c r="E303" s="638"/>
      <c r="F303" s="638"/>
      <c r="G303" s="638"/>
      <c r="H303" s="638"/>
      <c r="I303" s="638"/>
      <c r="J303" s="638"/>
      <c r="K303" s="638"/>
      <c r="L303" s="638"/>
      <c r="M303" s="638"/>
      <c r="N303" s="638"/>
      <c r="O303" s="638"/>
      <c r="P303" s="638"/>
      <c r="Q303" s="638"/>
      <c r="R303" s="638"/>
      <c r="S303" s="638"/>
      <c r="T303" s="638"/>
      <c r="U303" s="638"/>
      <c r="V303" s="638"/>
      <c r="W303" s="638"/>
      <c r="X303" s="638"/>
      <c r="Y303" s="638"/>
      <c r="Z303" s="638"/>
    </row>
    <row r="304" spans="1:26" ht="12.75" customHeight="1" x14ac:dyDescent="0.35">
      <c r="A304" s="638"/>
      <c r="B304" s="638"/>
      <c r="C304" s="638"/>
      <c r="D304" s="639"/>
      <c r="E304" s="638"/>
      <c r="F304" s="638"/>
      <c r="G304" s="638"/>
      <c r="H304" s="638"/>
      <c r="I304" s="638"/>
      <c r="J304" s="638"/>
      <c r="K304" s="638"/>
      <c r="L304" s="638"/>
      <c r="M304" s="638"/>
      <c r="N304" s="638"/>
      <c r="O304" s="638"/>
      <c r="P304" s="638"/>
      <c r="Q304" s="638"/>
      <c r="R304" s="638"/>
      <c r="S304" s="638"/>
      <c r="T304" s="638"/>
      <c r="U304" s="638"/>
      <c r="V304" s="638"/>
      <c r="W304" s="638"/>
      <c r="X304" s="638"/>
      <c r="Y304" s="638"/>
      <c r="Z304" s="638"/>
    </row>
    <row r="305" spans="1:26" ht="12.75" customHeight="1" x14ac:dyDescent="0.35">
      <c r="A305" s="638"/>
      <c r="B305" s="638"/>
      <c r="C305" s="638"/>
      <c r="D305" s="639"/>
      <c r="E305" s="638"/>
      <c r="F305" s="638"/>
      <c r="G305" s="638"/>
      <c r="H305" s="638"/>
      <c r="I305" s="638"/>
      <c r="J305" s="638"/>
      <c r="K305" s="638"/>
      <c r="L305" s="638"/>
      <c r="M305" s="638"/>
      <c r="N305" s="638"/>
      <c r="O305" s="638"/>
      <c r="P305" s="638"/>
      <c r="Q305" s="638"/>
      <c r="R305" s="638"/>
      <c r="S305" s="638"/>
      <c r="T305" s="638"/>
      <c r="U305" s="638"/>
      <c r="V305" s="638"/>
      <c r="W305" s="638"/>
      <c r="X305" s="638"/>
      <c r="Y305" s="638"/>
      <c r="Z305" s="638"/>
    </row>
    <row r="306" spans="1:26" ht="12.75" customHeight="1" x14ac:dyDescent="0.35">
      <c r="A306" s="638"/>
      <c r="B306" s="638"/>
      <c r="C306" s="638"/>
      <c r="D306" s="639"/>
      <c r="E306" s="638"/>
      <c r="F306" s="638"/>
      <c r="G306" s="638"/>
      <c r="H306" s="638"/>
      <c r="I306" s="638"/>
      <c r="J306" s="638"/>
      <c r="K306" s="638"/>
      <c r="L306" s="638"/>
      <c r="M306" s="638"/>
      <c r="N306" s="638"/>
      <c r="O306" s="638"/>
      <c r="P306" s="638"/>
      <c r="Q306" s="638"/>
      <c r="R306" s="638"/>
      <c r="S306" s="638"/>
      <c r="T306" s="638"/>
      <c r="U306" s="638"/>
      <c r="V306" s="638"/>
      <c r="W306" s="638"/>
      <c r="X306" s="638"/>
      <c r="Y306" s="638"/>
      <c r="Z306" s="638"/>
    </row>
    <row r="307" spans="1:26" ht="12.75" customHeight="1" x14ac:dyDescent="0.35">
      <c r="A307" s="638"/>
      <c r="B307" s="638"/>
      <c r="C307" s="638"/>
      <c r="D307" s="639"/>
      <c r="E307" s="638"/>
      <c r="F307" s="638"/>
      <c r="G307" s="638"/>
      <c r="H307" s="638"/>
      <c r="I307" s="638"/>
      <c r="J307" s="638"/>
      <c r="K307" s="638"/>
      <c r="L307" s="638"/>
      <c r="M307" s="638"/>
      <c r="N307" s="638"/>
      <c r="O307" s="638"/>
      <c r="P307" s="638"/>
      <c r="Q307" s="638"/>
      <c r="R307" s="638"/>
      <c r="S307" s="638"/>
      <c r="T307" s="638"/>
      <c r="U307" s="638"/>
      <c r="V307" s="638"/>
      <c r="W307" s="638"/>
      <c r="X307" s="638"/>
      <c r="Y307" s="638"/>
      <c r="Z307" s="638"/>
    </row>
    <row r="308" spans="1:26" ht="12.75" customHeight="1" x14ac:dyDescent="0.35">
      <c r="A308" s="638"/>
      <c r="B308" s="638"/>
      <c r="C308" s="638"/>
      <c r="D308" s="639"/>
      <c r="E308" s="638"/>
      <c r="F308" s="638"/>
      <c r="G308" s="638"/>
      <c r="H308" s="638"/>
      <c r="I308" s="638"/>
      <c r="J308" s="638"/>
      <c r="K308" s="638"/>
      <c r="L308" s="638"/>
      <c r="M308" s="638"/>
      <c r="N308" s="638"/>
      <c r="O308" s="638"/>
      <c r="P308" s="638"/>
      <c r="Q308" s="638"/>
      <c r="R308" s="638"/>
      <c r="S308" s="638"/>
      <c r="T308" s="638"/>
      <c r="U308" s="638"/>
      <c r="V308" s="638"/>
      <c r="W308" s="638"/>
      <c r="X308" s="638"/>
      <c r="Y308" s="638"/>
      <c r="Z308" s="638"/>
    </row>
    <row r="309" spans="1:26" ht="12.75" customHeight="1" x14ac:dyDescent="0.35">
      <c r="A309" s="638"/>
      <c r="B309" s="638"/>
      <c r="C309" s="638"/>
      <c r="D309" s="639"/>
      <c r="E309" s="638"/>
      <c r="F309" s="638"/>
      <c r="G309" s="638"/>
      <c r="H309" s="638"/>
      <c r="I309" s="638"/>
      <c r="J309" s="638"/>
      <c r="K309" s="638"/>
      <c r="L309" s="638"/>
      <c r="M309" s="638"/>
      <c r="N309" s="638"/>
      <c r="O309" s="638"/>
      <c r="P309" s="638"/>
      <c r="Q309" s="638"/>
      <c r="R309" s="638"/>
      <c r="S309" s="638"/>
      <c r="T309" s="638"/>
      <c r="U309" s="638"/>
      <c r="V309" s="638"/>
      <c r="W309" s="638"/>
      <c r="X309" s="638"/>
      <c r="Y309" s="638"/>
      <c r="Z309" s="638"/>
    </row>
    <row r="310" spans="1:26" ht="12.75" customHeight="1" x14ac:dyDescent="0.35">
      <c r="A310" s="638"/>
      <c r="B310" s="638"/>
      <c r="C310" s="638"/>
      <c r="D310" s="639"/>
      <c r="E310" s="638"/>
      <c r="F310" s="638"/>
      <c r="G310" s="638"/>
      <c r="H310" s="638"/>
      <c r="I310" s="638"/>
      <c r="J310" s="638"/>
      <c r="K310" s="638"/>
      <c r="L310" s="638"/>
      <c r="M310" s="638"/>
      <c r="N310" s="638"/>
      <c r="O310" s="638"/>
      <c r="P310" s="638"/>
      <c r="Q310" s="638"/>
      <c r="R310" s="638"/>
      <c r="S310" s="638"/>
      <c r="T310" s="638"/>
      <c r="U310" s="638"/>
      <c r="V310" s="638"/>
      <c r="W310" s="638"/>
      <c r="X310" s="638"/>
      <c r="Y310" s="638"/>
      <c r="Z310" s="638"/>
    </row>
    <row r="311" spans="1:26" ht="12.75" customHeight="1" x14ac:dyDescent="0.35">
      <c r="A311" s="638"/>
      <c r="B311" s="638"/>
      <c r="C311" s="638"/>
      <c r="D311" s="639"/>
      <c r="E311" s="638"/>
      <c r="F311" s="638"/>
      <c r="G311" s="638"/>
      <c r="H311" s="638"/>
      <c r="I311" s="638"/>
      <c r="J311" s="638"/>
      <c r="K311" s="638"/>
      <c r="L311" s="638"/>
      <c r="M311" s="638"/>
      <c r="N311" s="638"/>
      <c r="O311" s="638"/>
      <c r="P311" s="638"/>
      <c r="Q311" s="638"/>
      <c r="R311" s="638"/>
      <c r="S311" s="638"/>
      <c r="T311" s="638"/>
      <c r="U311" s="638"/>
      <c r="V311" s="638"/>
      <c r="W311" s="638"/>
      <c r="X311" s="638"/>
      <c r="Y311" s="638"/>
      <c r="Z311" s="638"/>
    </row>
    <row r="312" spans="1:26" ht="12.75" customHeight="1" x14ac:dyDescent="0.35">
      <c r="A312" s="638"/>
      <c r="B312" s="638"/>
      <c r="C312" s="638"/>
      <c r="D312" s="639"/>
      <c r="E312" s="638"/>
      <c r="F312" s="638"/>
      <c r="G312" s="638"/>
      <c r="H312" s="638"/>
      <c r="I312" s="638"/>
      <c r="J312" s="638"/>
      <c r="K312" s="638"/>
      <c r="L312" s="638"/>
      <c r="M312" s="638"/>
      <c r="N312" s="638"/>
      <c r="O312" s="638"/>
      <c r="P312" s="638"/>
      <c r="Q312" s="638"/>
      <c r="R312" s="638"/>
      <c r="S312" s="638"/>
      <c r="T312" s="638"/>
      <c r="U312" s="638"/>
      <c r="V312" s="638"/>
      <c r="W312" s="638"/>
      <c r="X312" s="638"/>
      <c r="Y312" s="638"/>
      <c r="Z312" s="638"/>
    </row>
    <row r="313" spans="1:26" ht="12.75" customHeight="1" x14ac:dyDescent="0.35">
      <c r="A313" s="638"/>
      <c r="B313" s="638"/>
      <c r="C313" s="638"/>
      <c r="D313" s="639"/>
      <c r="E313" s="638"/>
      <c r="F313" s="638"/>
      <c r="G313" s="638"/>
      <c r="H313" s="638"/>
      <c r="I313" s="638"/>
      <c r="J313" s="638"/>
      <c r="K313" s="638"/>
      <c r="L313" s="638"/>
      <c r="M313" s="638"/>
      <c r="N313" s="638"/>
      <c r="O313" s="638"/>
      <c r="P313" s="638"/>
      <c r="Q313" s="638"/>
      <c r="R313" s="638"/>
      <c r="S313" s="638"/>
      <c r="T313" s="638"/>
      <c r="U313" s="638"/>
      <c r="V313" s="638"/>
      <c r="W313" s="638"/>
      <c r="X313" s="638"/>
      <c r="Y313" s="638"/>
      <c r="Z313" s="638"/>
    </row>
    <row r="314" spans="1:26" ht="12.75" customHeight="1" x14ac:dyDescent="0.35">
      <c r="A314" s="638"/>
      <c r="B314" s="638"/>
      <c r="C314" s="638"/>
      <c r="D314" s="639"/>
      <c r="E314" s="638"/>
      <c r="F314" s="638"/>
      <c r="G314" s="638"/>
      <c r="H314" s="638"/>
      <c r="I314" s="638"/>
      <c r="J314" s="638"/>
      <c r="K314" s="638"/>
      <c r="L314" s="638"/>
      <c r="M314" s="638"/>
      <c r="N314" s="638"/>
      <c r="O314" s="638"/>
      <c r="P314" s="638"/>
      <c r="Q314" s="638"/>
      <c r="R314" s="638"/>
      <c r="S314" s="638"/>
      <c r="T314" s="638"/>
      <c r="U314" s="638"/>
      <c r="V314" s="638"/>
      <c r="W314" s="638"/>
      <c r="X314" s="638"/>
      <c r="Y314" s="638"/>
      <c r="Z314" s="638"/>
    </row>
    <row r="315" spans="1:26" ht="12.75" customHeight="1" x14ac:dyDescent="0.35">
      <c r="A315" s="638"/>
      <c r="B315" s="638"/>
      <c r="C315" s="638"/>
      <c r="D315" s="639"/>
      <c r="E315" s="638"/>
      <c r="F315" s="638"/>
      <c r="G315" s="638"/>
      <c r="H315" s="638"/>
      <c r="I315" s="638"/>
      <c r="J315" s="638"/>
      <c r="K315" s="638"/>
      <c r="L315" s="638"/>
      <c r="M315" s="638"/>
      <c r="N315" s="638"/>
      <c r="O315" s="638"/>
      <c r="P315" s="638"/>
      <c r="Q315" s="638"/>
      <c r="R315" s="638"/>
      <c r="S315" s="638"/>
      <c r="T315" s="638"/>
      <c r="U315" s="638"/>
      <c r="V315" s="638"/>
      <c r="W315" s="638"/>
      <c r="X315" s="638"/>
      <c r="Y315" s="638"/>
      <c r="Z315" s="638"/>
    </row>
    <row r="316" spans="1:26" ht="12.75" customHeight="1" x14ac:dyDescent="0.35">
      <c r="A316" s="638"/>
      <c r="B316" s="638"/>
      <c r="C316" s="638"/>
      <c r="D316" s="639"/>
      <c r="E316" s="638"/>
      <c r="F316" s="638"/>
      <c r="G316" s="638"/>
      <c r="H316" s="638"/>
      <c r="I316" s="638"/>
      <c r="J316" s="638"/>
      <c r="K316" s="638"/>
      <c r="L316" s="638"/>
      <c r="M316" s="638"/>
      <c r="N316" s="638"/>
      <c r="O316" s="638"/>
      <c r="P316" s="638"/>
      <c r="Q316" s="638"/>
      <c r="R316" s="638"/>
      <c r="S316" s="638"/>
      <c r="T316" s="638"/>
      <c r="U316" s="638"/>
      <c r="V316" s="638"/>
      <c r="W316" s="638"/>
      <c r="X316" s="638"/>
      <c r="Y316" s="638"/>
      <c r="Z316" s="638"/>
    </row>
    <row r="317" spans="1:26" ht="12.75" customHeight="1" x14ac:dyDescent="0.35">
      <c r="A317" s="638"/>
      <c r="B317" s="638"/>
      <c r="C317" s="638"/>
      <c r="D317" s="639"/>
      <c r="E317" s="638"/>
      <c r="F317" s="638"/>
      <c r="G317" s="638"/>
      <c r="H317" s="638"/>
      <c r="I317" s="638"/>
      <c r="J317" s="638"/>
      <c r="K317" s="638"/>
      <c r="L317" s="638"/>
      <c r="M317" s="638"/>
      <c r="N317" s="638"/>
      <c r="O317" s="638"/>
      <c r="P317" s="638"/>
      <c r="Q317" s="638"/>
      <c r="R317" s="638"/>
      <c r="S317" s="638"/>
      <c r="T317" s="638"/>
      <c r="U317" s="638"/>
      <c r="V317" s="638"/>
      <c r="W317" s="638"/>
      <c r="X317" s="638"/>
      <c r="Y317" s="638"/>
      <c r="Z317" s="638"/>
    </row>
    <row r="318" spans="1:26" ht="12.75" customHeight="1" x14ac:dyDescent="0.35">
      <c r="A318" s="638"/>
      <c r="B318" s="638"/>
      <c r="C318" s="638"/>
      <c r="D318" s="639"/>
      <c r="E318" s="638"/>
      <c r="F318" s="638"/>
      <c r="G318" s="638"/>
      <c r="H318" s="638"/>
      <c r="I318" s="638"/>
      <c r="J318" s="638"/>
      <c r="K318" s="638"/>
      <c r="L318" s="638"/>
      <c r="M318" s="638"/>
      <c r="N318" s="638"/>
      <c r="O318" s="638"/>
      <c r="P318" s="638"/>
      <c r="Q318" s="638"/>
      <c r="R318" s="638"/>
      <c r="S318" s="638"/>
      <c r="T318" s="638"/>
      <c r="U318" s="638"/>
      <c r="V318" s="638"/>
      <c r="W318" s="638"/>
      <c r="X318" s="638"/>
      <c r="Y318" s="638"/>
      <c r="Z318" s="638"/>
    </row>
    <row r="319" spans="1:26" ht="12.75" customHeight="1" x14ac:dyDescent="0.35">
      <c r="A319" s="638"/>
      <c r="B319" s="638"/>
      <c r="C319" s="638"/>
      <c r="D319" s="639"/>
      <c r="E319" s="638"/>
      <c r="F319" s="638"/>
      <c r="G319" s="638"/>
      <c r="H319" s="638"/>
      <c r="I319" s="638"/>
      <c r="J319" s="638"/>
      <c r="K319" s="638"/>
      <c r="L319" s="638"/>
      <c r="M319" s="638"/>
      <c r="N319" s="638"/>
      <c r="O319" s="638"/>
      <c r="P319" s="638"/>
      <c r="Q319" s="638"/>
      <c r="R319" s="638"/>
      <c r="S319" s="638"/>
      <c r="T319" s="638"/>
      <c r="U319" s="638"/>
      <c r="V319" s="638"/>
      <c r="W319" s="638"/>
      <c r="X319" s="638"/>
      <c r="Y319" s="638"/>
      <c r="Z319" s="638"/>
    </row>
    <row r="320" spans="1:26" ht="12.75" customHeight="1" x14ac:dyDescent="0.35">
      <c r="A320" s="638"/>
      <c r="B320" s="638"/>
      <c r="C320" s="638"/>
      <c r="D320" s="639"/>
      <c r="E320" s="638"/>
      <c r="F320" s="638"/>
      <c r="G320" s="638"/>
      <c r="H320" s="638"/>
      <c r="I320" s="638"/>
      <c r="J320" s="638"/>
      <c r="K320" s="638"/>
      <c r="L320" s="638"/>
      <c r="M320" s="638"/>
      <c r="N320" s="638"/>
      <c r="O320" s="638"/>
      <c r="P320" s="638"/>
      <c r="Q320" s="638"/>
      <c r="R320" s="638"/>
      <c r="S320" s="638"/>
      <c r="T320" s="638"/>
      <c r="U320" s="638"/>
      <c r="V320" s="638"/>
      <c r="W320" s="638"/>
      <c r="X320" s="638"/>
      <c r="Y320" s="638"/>
      <c r="Z320" s="638"/>
    </row>
    <row r="321" spans="1:26" ht="12.75" customHeight="1" x14ac:dyDescent="0.35">
      <c r="A321" s="638"/>
      <c r="B321" s="638"/>
      <c r="C321" s="638"/>
      <c r="D321" s="639"/>
      <c r="E321" s="638"/>
      <c r="F321" s="638"/>
      <c r="G321" s="638"/>
      <c r="H321" s="638"/>
      <c r="I321" s="638"/>
      <c r="J321" s="638"/>
      <c r="K321" s="638"/>
      <c r="L321" s="638"/>
      <c r="M321" s="638"/>
      <c r="N321" s="638"/>
      <c r="O321" s="638"/>
      <c r="P321" s="638"/>
      <c r="Q321" s="638"/>
      <c r="R321" s="638"/>
      <c r="S321" s="638"/>
      <c r="T321" s="638"/>
      <c r="U321" s="638"/>
      <c r="V321" s="638"/>
      <c r="W321" s="638"/>
      <c r="X321" s="638"/>
      <c r="Y321" s="638"/>
      <c r="Z321" s="638"/>
    </row>
    <row r="322" spans="1:26" ht="12.75" customHeight="1" x14ac:dyDescent="0.35">
      <c r="A322" s="638"/>
      <c r="B322" s="638"/>
      <c r="C322" s="638"/>
      <c r="D322" s="639"/>
      <c r="E322" s="638"/>
      <c r="F322" s="638"/>
      <c r="G322" s="638"/>
      <c r="H322" s="638"/>
      <c r="I322" s="638"/>
      <c r="J322" s="638"/>
      <c r="K322" s="638"/>
      <c r="L322" s="638"/>
      <c r="M322" s="638"/>
      <c r="N322" s="638"/>
      <c r="O322" s="638"/>
      <c r="P322" s="638"/>
      <c r="Q322" s="638"/>
      <c r="R322" s="638"/>
      <c r="S322" s="638"/>
      <c r="T322" s="638"/>
      <c r="U322" s="638"/>
      <c r="V322" s="638"/>
      <c r="W322" s="638"/>
      <c r="X322" s="638"/>
      <c r="Y322" s="638"/>
      <c r="Z322" s="638"/>
    </row>
    <row r="323" spans="1:26" ht="12.75" customHeight="1" x14ac:dyDescent="0.35">
      <c r="A323" s="638"/>
      <c r="B323" s="638"/>
      <c r="C323" s="638"/>
      <c r="D323" s="639"/>
      <c r="E323" s="638"/>
      <c r="F323" s="638"/>
      <c r="G323" s="638"/>
      <c r="H323" s="638"/>
      <c r="I323" s="638"/>
      <c r="J323" s="638"/>
      <c r="K323" s="638"/>
      <c r="L323" s="638"/>
      <c r="M323" s="638"/>
      <c r="N323" s="638"/>
      <c r="O323" s="638"/>
      <c r="P323" s="638"/>
      <c r="Q323" s="638"/>
      <c r="R323" s="638"/>
      <c r="S323" s="638"/>
      <c r="T323" s="638"/>
      <c r="U323" s="638"/>
      <c r="V323" s="638"/>
      <c r="W323" s="638"/>
      <c r="X323" s="638"/>
      <c r="Y323" s="638"/>
      <c r="Z323" s="638"/>
    </row>
    <row r="324" spans="1:26" ht="12.75" customHeight="1" x14ac:dyDescent="0.35">
      <c r="A324" s="638"/>
      <c r="B324" s="638"/>
      <c r="C324" s="638"/>
      <c r="D324" s="639"/>
      <c r="E324" s="638"/>
      <c r="F324" s="638"/>
      <c r="G324" s="638"/>
      <c r="H324" s="638"/>
      <c r="I324" s="638"/>
      <c r="J324" s="638"/>
      <c r="K324" s="638"/>
      <c r="L324" s="638"/>
      <c r="M324" s="638"/>
      <c r="N324" s="638"/>
      <c r="O324" s="638"/>
      <c r="P324" s="638"/>
      <c r="Q324" s="638"/>
      <c r="R324" s="638"/>
      <c r="S324" s="638"/>
      <c r="T324" s="638"/>
      <c r="U324" s="638"/>
      <c r="V324" s="638"/>
      <c r="W324" s="638"/>
      <c r="X324" s="638"/>
      <c r="Y324" s="638"/>
      <c r="Z324" s="638"/>
    </row>
    <row r="325" spans="1:26" ht="12.75" customHeight="1" x14ac:dyDescent="0.35">
      <c r="A325" s="638"/>
      <c r="B325" s="638"/>
      <c r="C325" s="638"/>
      <c r="D325" s="639"/>
      <c r="E325" s="638"/>
      <c r="F325" s="638"/>
      <c r="G325" s="638"/>
      <c r="H325" s="638"/>
      <c r="I325" s="638"/>
      <c r="J325" s="638"/>
      <c r="K325" s="638"/>
      <c r="L325" s="638"/>
      <c r="M325" s="638"/>
      <c r="N325" s="638"/>
      <c r="O325" s="638"/>
      <c r="P325" s="638"/>
      <c r="Q325" s="638"/>
      <c r="R325" s="638"/>
      <c r="S325" s="638"/>
      <c r="T325" s="638"/>
      <c r="U325" s="638"/>
      <c r="V325" s="638"/>
      <c r="W325" s="638"/>
      <c r="X325" s="638"/>
      <c r="Y325" s="638"/>
      <c r="Z325" s="638"/>
    </row>
    <row r="326" spans="1:26" ht="12.75" customHeight="1" x14ac:dyDescent="0.35">
      <c r="A326" s="638"/>
      <c r="B326" s="638"/>
      <c r="C326" s="638"/>
      <c r="D326" s="639"/>
      <c r="E326" s="638"/>
      <c r="F326" s="638"/>
      <c r="G326" s="638"/>
      <c r="H326" s="638"/>
      <c r="I326" s="638"/>
      <c r="J326" s="638"/>
      <c r="K326" s="638"/>
      <c r="L326" s="638"/>
      <c r="M326" s="638"/>
      <c r="N326" s="638"/>
      <c r="O326" s="638"/>
      <c r="P326" s="638"/>
      <c r="Q326" s="638"/>
      <c r="R326" s="638"/>
      <c r="S326" s="638"/>
      <c r="T326" s="638"/>
      <c r="U326" s="638"/>
      <c r="V326" s="638"/>
      <c r="W326" s="638"/>
      <c r="X326" s="638"/>
      <c r="Y326" s="638"/>
      <c r="Z326" s="638"/>
    </row>
    <row r="327" spans="1:26" ht="12.75" customHeight="1" x14ac:dyDescent="0.35">
      <c r="A327" s="638"/>
      <c r="B327" s="638"/>
      <c r="C327" s="638"/>
      <c r="D327" s="639"/>
      <c r="E327" s="638"/>
      <c r="F327" s="638"/>
      <c r="G327" s="638"/>
      <c r="H327" s="638"/>
      <c r="I327" s="638"/>
      <c r="J327" s="638"/>
      <c r="K327" s="638"/>
      <c r="L327" s="638"/>
      <c r="M327" s="638"/>
      <c r="N327" s="638"/>
      <c r="O327" s="638"/>
      <c r="P327" s="638"/>
      <c r="Q327" s="638"/>
      <c r="R327" s="638"/>
      <c r="S327" s="638"/>
      <c r="T327" s="638"/>
      <c r="U327" s="638"/>
      <c r="V327" s="638"/>
      <c r="W327" s="638"/>
      <c r="X327" s="638"/>
      <c r="Y327" s="638"/>
      <c r="Z327" s="638"/>
    </row>
    <row r="328" spans="1:26" ht="12.75" customHeight="1" x14ac:dyDescent="0.35">
      <c r="A328" s="638"/>
      <c r="B328" s="638"/>
      <c r="C328" s="638"/>
      <c r="D328" s="639"/>
      <c r="E328" s="638"/>
      <c r="F328" s="638"/>
      <c r="G328" s="638"/>
      <c r="H328" s="638"/>
      <c r="I328" s="638"/>
      <c r="J328" s="638"/>
      <c r="K328" s="638"/>
      <c r="L328" s="638"/>
      <c r="M328" s="638"/>
      <c r="N328" s="638"/>
      <c r="O328" s="638"/>
      <c r="P328" s="638"/>
      <c r="Q328" s="638"/>
      <c r="R328" s="638"/>
      <c r="S328" s="638"/>
      <c r="T328" s="638"/>
      <c r="U328" s="638"/>
      <c r="V328" s="638"/>
      <c r="W328" s="638"/>
      <c r="X328" s="638"/>
      <c r="Y328" s="638"/>
      <c r="Z328" s="638"/>
    </row>
    <row r="329" spans="1:26" ht="12.75" customHeight="1" x14ac:dyDescent="0.35">
      <c r="A329" s="638"/>
      <c r="B329" s="638"/>
      <c r="C329" s="638"/>
      <c r="D329" s="639"/>
      <c r="E329" s="638"/>
      <c r="F329" s="638"/>
      <c r="G329" s="638"/>
      <c r="H329" s="638"/>
      <c r="I329" s="638"/>
      <c r="J329" s="638"/>
      <c r="K329" s="638"/>
      <c r="L329" s="638"/>
      <c r="M329" s="638"/>
      <c r="N329" s="638"/>
      <c r="O329" s="638"/>
      <c r="P329" s="638"/>
      <c r="Q329" s="638"/>
      <c r="R329" s="638"/>
      <c r="S329" s="638"/>
      <c r="T329" s="638"/>
      <c r="U329" s="638"/>
      <c r="V329" s="638"/>
      <c r="W329" s="638"/>
      <c r="X329" s="638"/>
      <c r="Y329" s="638"/>
      <c r="Z329" s="638"/>
    </row>
    <row r="330" spans="1:26" ht="12.75" customHeight="1" x14ac:dyDescent="0.35">
      <c r="A330" s="638"/>
      <c r="B330" s="638"/>
      <c r="C330" s="638"/>
      <c r="D330" s="639"/>
      <c r="E330" s="638"/>
      <c r="F330" s="638"/>
      <c r="G330" s="638"/>
      <c r="H330" s="638"/>
      <c r="I330" s="638"/>
      <c r="J330" s="638"/>
      <c r="K330" s="638"/>
      <c r="L330" s="638"/>
      <c r="M330" s="638"/>
      <c r="N330" s="638"/>
      <c r="O330" s="638"/>
      <c r="P330" s="638"/>
      <c r="Q330" s="638"/>
      <c r="R330" s="638"/>
      <c r="S330" s="638"/>
      <c r="T330" s="638"/>
      <c r="U330" s="638"/>
      <c r="V330" s="638"/>
      <c r="W330" s="638"/>
      <c r="X330" s="638"/>
      <c r="Y330" s="638"/>
      <c r="Z330" s="638"/>
    </row>
    <row r="331" spans="1:26" ht="12.75" customHeight="1" x14ac:dyDescent="0.35">
      <c r="A331" s="638"/>
      <c r="B331" s="638"/>
      <c r="C331" s="638"/>
      <c r="D331" s="639"/>
      <c r="E331" s="638"/>
      <c r="F331" s="638"/>
      <c r="G331" s="638"/>
      <c r="H331" s="638"/>
      <c r="I331" s="638"/>
      <c r="J331" s="638"/>
      <c r="K331" s="638"/>
      <c r="L331" s="638"/>
      <c r="M331" s="638"/>
      <c r="N331" s="638"/>
      <c r="O331" s="638"/>
      <c r="P331" s="638"/>
      <c r="Q331" s="638"/>
      <c r="R331" s="638"/>
      <c r="S331" s="638"/>
      <c r="T331" s="638"/>
      <c r="U331" s="638"/>
      <c r="V331" s="638"/>
      <c r="W331" s="638"/>
      <c r="X331" s="638"/>
      <c r="Y331" s="638"/>
      <c r="Z331" s="638"/>
    </row>
    <row r="332" spans="1:26" ht="12.75" customHeight="1" x14ac:dyDescent="0.35">
      <c r="A332" s="638"/>
      <c r="B332" s="638"/>
      <c r="C332" s="638"/>
      <c r="D332" s="639"/>
      <c r="E332" s="638"/>
      <c r="F332" s="638"/>
      <c r="G332" s="638"/>
      <c r="H332" s="638"/>
      <c r="I332" s="638"/>
      <c r="J332" s="638"/>
      <c r="K332" s="638"/>
      <c r="L332" s="638"/>
      <c r="M332" s="638"/>
      <c r="N332" s="638"/>
      <c r="O332" s="638"/>
      <c r="P332" s="638"/>
      <c r="Q332" s="638"/>
      <c r="R332" s="638"/>
      <c r="S332" s="638"/>
      <c r="T332" s="638"/>
      <c r="U332" s="638"/>
      <c r="V332" s="638"/>
      <c r="W332" s="638"/>
      <c r="X332" s="638"/>
      <c r="Y332" s="638"/>
      <c r="Z332" s="638"/>
    </row>
    <row r="333" spans="1:26" ht="12.75" customHeight="1" x14ac:dyDescent="0.35">
      <c r="A333" s="638"/>
      <c r="B333" s="638"/>
      <c r="C333" s="638"/>
      <c r="D333" s="639"/>
      <c r="E333" s="638"/>
      <c r="F333" s="638"/>
      <c r="G333" s="638"/>
      <c r="H333" s="638"/>
      <c r="I333" s="638"/>
      <c r="J333" s="638"/>
      <c r="K333" s="638"/>
      <c r="L333" s="638"/>
      <c r="M333" s="638"/>
      <c r="N333" s="638"/>
      <c r="O333" s="638"/>
      <c r="P333" s="638"/>
      <c r="Q333" s="638"/>
      <c r="R333" s="638"/>
      <c r="S333" s="638"/>
      <c r="T333" s="638"/>
      <c r="U333" s="638"/>
      <c r="V333" s="638"/>
      <c r="W333" s="638"/>
      <c r="X333" s="638"/>
      <c r="Y333" s="638"/>
      <c r="Z333" s="638"/>
    </row>
    <row r="334" spans="1:26" ht="12.75" customHeight="1" x14ac:dyDescent="0.35">
      <c r="A334" s="638"/>
      <c r="B334" s="638"/>
      <c r="C334" s="638"/>
      <c r="D334" s="639"/>
      <c r="E334" s="638"/>
      <c r="F334" s="638"/>
      <c r="G334" s="638"/>
      <c r="H334" s="638"/>
      <c r="I334" s="638"/>
      <c r="J334" s="638"/>
      <c r="K334" s="638"/>
      <c r="L334" s="638"/>
      <c r="M334" s="638"/>
      <c r="N334" s="638"/>
      <c r="O334" s="638"/>
      <c r="P334" s="638"/>
      <c r="Q334" s="638"/>
      <c r="R334" s="638"/>
      <c r="S334" s="638"/>
      <c r="T334" s="638"/>
      <c r="U334" s="638"/>
      <c r="V334" s="638"/>
      <c r="W334" s="638"/>
      <c r="X334" s="638"/>
      <c r="Y334" s="638"/>
      <c r="Z334" s="638"/>
    </row>
    <row r="335" spans="1:26" ht="12.75" customHeight="1" x14ac:dyDescent="0.35">
      <c r="A335" s="638"/>
      <c r="B335" s="638"/>
      <c r="C335" s="638"/>
      <c r="D335" s="639"/>
      <c r="E335" s="638"/>
      <c r="F335" s="638"/>
      <c r="G335" s="638"/>
      <c r="H335" s="638"/>
      <c r="I335" s="638"/>
      <c r="J335" s="638"/>
      <c r="K335" s="638"/>
      <c r="L335" s="638"/>
      <c r="M335" s="638"/>
      <c r="N335" s="638"/>
      <c r="O335" s="638"/>
      <c r="P335" s="638"/>
      <c r="Q335" s="638"/>
      <c r="R335" s="638"/>
      <c r="S335" s="638"/>
      <c r="T335" s="638"/>
      <c r="U335" s="638"/>
      <c r="V335" s="638"/>
      <c r="W335" s="638"/>
      <c r="X335" s="638"/>
      <c r="Y335" s="638"/>
      <c r="Z335" s="638"/>
    </row>
    <row r="336" spans="1:26" ht="12.75" customHeight="1" x14ac:dyDescent="0.35">
      <c r="A336" s="638"/>
      <c r="B336" s="638"/>
      <c r="C336" s="638"/>
      <c r="D336" s="639"/>
      <c r="E336" s="638"/>
      <c r="F336" s="638"/>
      <c r="G336" s="638"/>
      <c r="H336" s="638"/>
      <c r="I336" s="638"/>
      <c r="J336" s="638"/>
      <c r="K336" s="638"/>
      <c r="L336" s="638"/>
      <c r="M336" s="638"/>
      <c r="N336" s="638"/>
      <c r="O336" s="638"/>
      <c r="P336" s="638"/>
      <c r="Q336" s="638"/>
      <c r="R336" s="638"/>
      <c r="S336" s="638"/>
      <c r="T336" s="638"/>
      <c r="U336" s="638"/>
      <c r="V336" s="638"/>
      <c r="W336" s="638"/>
      <c r="X336" s="638"/>
      <c r="Y336" s="638"/>
      <c r="Z336" s="638"/>
    </row>
    <row r="337" spans="1:26" ht="12.75" customHeight="1" x14ac:dyDescent="0.35">
      <c r="A337" s="638"/>
      <c r="B337" s="638"/>
      <c r="C337" s="638"/>
      <c r="D337" s="639"/>
      <c r="E337" s="638"/>
      <c r="F337" s="638"/>
      <c r="G337" s="638"/>
      <c r="H337" s="638"/>
      <c r="I337" s="638"/>
      <c r="J337" s="638"/>
      <c r="K337" s="638"/>
      <c r="L337" s="638"/>
      <c r="M337" s="638"/>
      <c r="N337" s="638"/>
      <c r="O337" s="638"/>
      <c r="P337" s="638"/>
      <c r="Q337" s="638"/>
      <c r="R337" s="638"/>
      <c r="S337" s="638"/>
      <c r="T337" s="638"/>
      <c r="U337" s="638"/>
      <c r="V337" s="638"/>
      <c r="W337" s="638"/>
      <c r="X337" s="638"/>
      <c r="Y337" s="638"/>
      <c r="Z337" s="638"/>
    </row>
    <row r="338" spans="1:26" ht="12.75" customHeight="1" x14ac:dyDescent="0.35">
      <c r="A338" s="638"/>
      <c r="B338" s="638"/>
      <c r="C338" s="638"/>
      <c r="D338" s="639"/>
      <c r="E338" s="638"/>
      <c r="F338" s="638"/>
      <c r="G338" s="638"/>
      <c r="H338" s="638"/>
      <c r="I338" s="638"/>
      <c r="J338" s="638"/>
      <c r="K338" s="638"/>
      <c r="L338" s="638"/>
      <c r="M338" s="638"/>
      <c r="N338" s="638"/>
      <c r="O338" s="638"/>
      <c r="P338" s="638"/>
      <c r="Q338" s="638"/>
      <c r="R338" s="638"/>
      <c r="S338" s="638"/>
      <c r="T338" s="638"/>
      <c r="U338" s="638"/>
      <c r="V338" s="638"/>
      <c r="W338" s="638"/>
      <c r="X338" s="638"/>
      <c r="Y338" s="638"/>
      <c r="Z338" s="638"/>
    </row>
    <row r="339" spans="1:26" ht="12.75" customHeight="1" x14ac:dyDescent="0.35">
      <c r="A339" s="638"/>
      <c r="B339" s="638"/>
      <c r="C339" s="638"/>
      <c r="D339" s="639"/>
      <c r="E339" s="638"/>
      <c r="F339" s="638"/>
      <c r="G339" s="638"/>
      <c r="H339" s="638"/>
      <c r="I339" s="638"/>
      <c r="J339" s="638"/>
      <c r="K339" s="638"/>
      <c r="L339" s="638"/>
      <c r="M339" s="638"/>
      <c r="N339" s="638"/>
      <c r="O339" s="638"/>
      <c r="P339" s="638"/>
      <c r="Q339" s="638"/>
      <c r="R339" s="638"/>
      <c r="S339" s="638"/>
      <c r="T339" s="638"/>
      <c r="U339" s="638"/>
      <c r="V339" s="638"/>
      <c r="W339" s="638"/>
      <c r="X339" s="638"/>
      <c r="Y339" s="638"/>
      <c r="Z339" s="638"/>
    </row>
    <row r="340" spans="1:26" ht="12.75" customHeight="1" x14ac:dyDescent="0.35">
      <c r="A340" s="638"/>
      <c r="B340" s="638"/>
      <c r="C340" s="638"/>
      <c r="D340" s="639"/>
      <c r="E340" s="638"/>
      <c r="F340" s="638"/>
      <c r="G340" s="638"/>
      <c r="H340" s="638"/>
      <c r="I340" s="638"/>
      <c r="J340" s="638"/>
      <c r="K340" s="638"/>
      <c r="L340" s="638"/>
      <c r="M340" s="638"/>
      <c r="N340" s="638"/>
      <c r="O340" s="638"/>
      <c r="P340" s="638"/>
      <c r="Q340" s="638"/>
      <c r="R340" s="638"/>
      <c r="S340" s="638"/>
      <c r="T340" s="638"/>
      <c r="U340" s="638"/>
      <c r="V340" s="638"/>
      <c r="W340" s="638"/>
      <c r="X340" s="638"/>
      <c r="Y340" s="638"/>
      <c r="Z340" s="638"/>
    </row>
    <row r="341" spans="1:26" ht="12.75" customHeight="1" x14ac:dyDescent="0.35">
      <c r="A341" s="638"/>
      <c r="B341" s="638"/>
      <c r="C341" s="638"/>
      <c r="D341" s="639"/>
      <c r="E341" s="638"/>
      <c r="F341" s="638"/>
      <c r="G341" s="638"/>
      <c r="H341" s="638"/>
      <c r="I341" s="638"/>
      <c r="J341" s="638"/>
      <c r="K341" s="638"/>
      <c r="L341" s="638"/>
      <c r="M341" s="638"/>
      <c r="N341" s="638"/>
      <c r="O341" s="638"/>
      <c r="P341" s="638"/>
      <c r="Q341" s="638"/>
      <c r="R341" s="638"/>
      <c r="S341" s="638"/>
      <c r="T341" s="638"/>
      <c r="U341" s="638"/>
      <c r="V341" s="638"/>
      <c r="W341" s="638"/>
      <c r="X341" s="638"/>
      <c r="Y341" s="638"/>
      <c r="Z341" s="638"/>
    </row>
    <row r="342" spans="1:26" ht="12.75" customHeight="1" x14ac:dyDescent="0.35">
      <c r="A342" s="638"/>
      <c r="B342" s="638"/>
      <c r="C342" s="638"/>
      <c r="D342" s="639"/>
      <c r="E342" s="638"/>
      <c r="F342" s="638"/>
      <c r="G342" s="638"/>
      <c r="H342" s="638"/>
      <c r="I342" s="638"/>
      <c r="J342" s="638"/>
      <c r="K342" s="638"/>
      <c r="L342" s="638"/>
      <c r="M342" s="638"/>
      <c r="N342" s="638"/>
      <c r="O342" s="638"/>
      <c r="P342" s="638"/>
      <c r="Q342" s="638"/>
      <c r="R342" s="638"/>
      <c r="S342" s="638"/>
      <c r="T342" s="638"/>
      <c r="U342" s="638"/>
      <c r="V342" s="638"/>
      <c r="W342" s="638"/>
      <c r="X342" s="638"/>
      <c r="Y342" s="638"/>
      <c r="Z342" s="638"/>
    </row>
    <row r="343" spans="1:26" ht="12.75" customHeight="1" x14ac:dyDescent="0.35">
      <c r="A343" s="638"/>
      <c r="B343" s="638"/>
      <c r="C343" s="638"/>
      <c r="D343" s="639"/>
      <c r="E343" s="638"/>
      <c r="F343" s="638"/>
      <c r="G343" s="638"/>
      <c r="H343" s="638"/>
      <c r="I343" s="638"/>
      <c r="J343" s="638"/>
      <c r="K343" s="638"/>
      <c r="L343" s="638"/>
      <c r="M343" s="638"/>
      <c r="N343" s="638"/>
      <c r="O343" s="638"/>
      <c r="P343" s="638"/>
      <c r="Q343" s="638"/>
      <c r="R343" s="638"/>
      <c r="S343" s="638"/>
      <c r="T343" s="638"/>
      <c r="U343" s="638"/>
      <c r="V343" s="638"/>
      <c r="W343" s="638"/>
      <c r="X343" s="638"/>
      <c r="Y343" s="638"/>
      <c r="Z343" s="638"/>
    </row>
    <row r="344" spans="1:26" ht="12.75" customHeight="1" x14ac:dyDescent="0.35">
      <c r="A344" s="638"/>
      <c r="B344" s="638"/>
      <c r="C344" s="638"/>
      <c r="D344" s="639"/>
      <c r="E344" s="638"/>
      <c r="F344" s="638"/>
      <c r="G344" s="638"/>
      <c r="H344" s="638"/>
      <c r="I344" s="638"/>
      <c r="J344" s="638"/>
      <c r="K344" s="638"/>
      <c r="L344" s="638"/>
      <c r="M344" s="638"/>
      <c r="N344" s="638"/>
      <c r="O344" s="638"/>
      <c r="P344" s="638"/>
      <c r="Q344" s="638"/>
      <c r="R344" s="638"/>
      <c r="S344" s="638"/>
      <c r="T344" s="638"/>
      <c r="U344" s="638"/>
      <c r="V344" s="638"/>
      <c r="W344" s="638"/>
      <c r="X344" s="638"/>
      <c r="Y344" s="638"/>
      <c r="Z344" s="638"/>
    </row>
    <row r="345" spans="1:26" ht="12.75" customHeight="1" x14ac:dyDescent="0.35">
      <c r="A345" s="638"/>
      <c r="B345" s="638"/>
      <c r="C345" s="638"/>
      <c r="D345" s="639"/>
      <c r="E345" s="638"/>
      <c r="F345" s="638"/>
      <c r="G345" s="638"/>
      <c r="H345" s="638"/>
      <c r="I345" s="638"/>
      <c r="J345" s="638"/>
      <c r="K345" s="638"/>
      <c r="L345" s="638"/>
      <c r="M345" s="638"/>
      <c r="N345" s="638"/>
      <c r="O345" s="638"/>
      <c r="P345" s="638"/>
      <c r="Q345" s="638"/>
      <c r="R345" s="638"/>
      <c r="S345" s="638"/>
      <c r="T345" s="638"/>
      <c r="U345" s="638"/>
      <c r="V345" s="638"/>
      <c r="W345" s="638"/>
      <c r="X345" s="638"/>
      <c r="Y345" s="638"/>
      <c r="Z345" s="638"/>
    </row>
    <row r="346" spans="1:26" ht="12.75" customHeight="1" x14ac:dyDescent="0.35">
      <c r="A346" s="638"/>
      <c r="B346" s="638"/>
      <c r="C346" s="638"/>
      <c r="D346" s="639"/>
      <c r="E346" s="638"/>
      <c r="F346" s="638"/>
      <c r="G346" s="638"/>
      <c r="H346" s="638"/>
      <c r="I346" s="638"/>
      <c r="J346" s="638"/>
      <c r="K346" s="638"/>
      <c r="L346" s="638"/>
      <c r="M346" s="638"/>
      <c r="N346" s="638"/>
      <c r="O346" s="638"/>
      <c r="P346" s="638"/>
      <c r="Q346" s="638"/>
      <c r="R346" s="638"/>
      <c r="S346" s="638"/>
      <c r="T346" s="638"/>
      <c r="U346" s="638"/>
      <c r="V346" s="638"/>
      <c r="W346" s="638"/>
      <c r="X346" s="638"/>
      <c r="Y346" s="638"/>
      <c r="Z346" s="638"/>
    </row>
    <row r="347" spans="1:26" ht="12.75" customHeight="1" x14ac:dyDescent="0.35">
      <c r="A347" s="638"/>
      <c r="B347" s="638"/>
      <c r="C347" s="638"/>
      <c r="D347" s="639"/>
      <c r="E347" s="638"/>
      <c r="F347" s="638"/>
      <c r="G347" s="638"/>
      <c r="H347" s="638"/>
      <c r="I347" s="638"/>
      <c r="J347" s="638"/>
      <c r="K347" s="638"/>
      <c r="L347" s="638"/>
      <c r="M347" s="638"/>
      <c r="N347" s="638"/>
      <c r="O347" s="638"/>
      <c r="P347" s="638"/>
      <c r="Q347" s="638"/>
      <c r="R347" s="638"/>
      <c r="S347" s="638"/>
      <c r="T347" s="638"/>
      <c r="U347" s="638"/>
      <c r="V347" s="638"/>
      <c r="W347" s="638"/>
      <c r="X347" s="638"/>
      <c r="Y347" s="638"/>
      <c r="Z347" s="638"/>
    </row>
    <row r="348" spans="1:26" ht="12.75" customHeight="1" x14ac:dyDescent="0.35">
      <c r="A348" s="638"/>
      <c r="B348" s="638"/>
      <c r="C348" s="638"/>
      <c r="D348" s="639"/>
      <c r="E348" s="638"/>
      <c r="F348" s="638"/>
      <c r="G348" s="638"/>
      <c r="H348" s="638"/>
      <c r="I348" s="638"/>
      <c r="J348" s="638"/>
      <c r="K348" s="638"/>
      <c r="L348" s="638"/>
      <c r="M348" s="638"/>
      <c r="N348" s="638"/>
      <c r="O348" s="638"/>
      <c r="P348" s="638"/>
      <c r="Q348" s="638"/>
      <c r="R348" s="638"/>
      <c r="S348" s="638"/>
      <c r="T348" s="638"/>
      <c r="U348" s="638"/>
      <c r="V348" s="638"/>
      <c r="W348" s="638"/>
      <c r="X348" s="638"/>
      <c r="Y348" s="638"/>
      <c r="Z348" s="638"/>
    </row>
    <row r="349" spans="1:26" ht="12.75" customHeight="1" x14ac:dyDescent="0.35">
      <c r="A349" s="638"/>
      <c r="B349" s="638"/>
      <c r="C349" s="638"/>
      <c r="D349" s="639"/>
      <c r="E349" s="638"/>
      <c r="F349" s="638"/>
      <c r="G349" s="638"/>
      <c r="H349" s="638"/>
      <c r="I349" s="638"/>
      <c r="J349" s="638"/>
      <c r="K349" s="638"/>
      <c r="L349" s="638"/>
      <c r="M349" s="638"/>
      <c r="N349" s="638"/>
      <c r="O349" s="638"/>
      <c r="P349" s="638"/>
      <c r="Q349" s="638"/>
      <c r="R349" s="638"/>
      <c r="S349" s="638"/>
      <c r="T349" s="638"/>
      <c r="U349" s="638"/>
      <c r="V349" s="638"/>
      <c r="W349" s="638"/>
      <c r="X349" s="638"/>
      <c r="Y349" s="638"/>
      <c r="Z349" s="638"/>
    </row>
    <row r="350" spans="1:26" ht="12.75" customHeight="1" x14ac:dyDescent="0.35">
      <c r="A350" s="638"/>
      <c r="B350" s="638"/>
      <c r="C350" s="638"/>
      <c r="D350" s="639"/>
      <c r="E350" s="638"/>
      <c r="F350" s="638"/>
      <c r="G350" s="638"/>
      <c r="H350" s="638"/>
      <c r="I350" s="638"/>
      <c r="J350" s="638"/>
      <c r="K350" s="638"/>
      <c r="L350" s="638"/>
      <c r="M350" s="638"/>
      <c r="N350" s="638"/>
      <c r="O350" s="638"/>
      <c r="P350" s="638"/>
      <c r="Q350" s="638"/>
      <c r="R350" s="638"/>
      <c r="S350" s="638"/>
      <c r="T350" s="638"/>
      <c r="U350" s="638"/>
      <c r="V350" s="638"/>
      <c r="W350" s="638"/>
      <c r="X350" s="638"/>
      <c r="Y350" s="638"/>
      <c r="Z350" s="638"/>
    </row>
    <row r="351" spans="1:26" ht="12.75" customHeight="1" x14ac:dyDescent="0.35">
      <c r="A351" s="638"/>
      <c r="B351" s="638"/>
      <c r="C351" s="638"/>
      <c r="D351" s="639"/>
      <c r="E351" s="638"/>
      <c r="F351" s="638"/>
      <c r="G351" s="638"/>
      <c r="H351" s="638"/>
      <c r="I351" s="638"/>
      <c r="J351" s="638"/>
      <c r="K351" s="638"/>
      <c r="L351" s="638"/>
      <c r="M351" s="638"/>
      <c r="N351" s="638"/>
      <c r="O351" s="638"/>
      <c r="P351" s="638"/>
      <c r="Q351" s="638"/>
      <c r="R351" s="638"/>
      <c r="S351" s="638"/>
      <c r="T351" s="638"/>
      <c r="U351" s="638"/>
      <c r="V351" s="638"/>
      <c r="W351" s="638"/>
      <c r="X351" s="638"/>
      <c r="Y351" s="638"/>
      <c r="Z351" s="638"/>
    </row>
    <row r="352" spans="1:26" ht="12.75" customHeight="1" x14ac:dyDescent="0.35">
      <c r="A352" s="638"/>
      <c r="B352" s="638"/>
      <c r="C352" s="638"/>
      <c r="D352" s="639"/>
      <c r="E352" s="638"/>
      <c r="F352" s="638"/>
      <c r="G352" s="638"/>
      <c r="H352" s="638"/>
      <c r="I352" s="638"/>
      <c r="J352" s="638"/>
      <c r="K352" s="638"/>
      <c r="L352" s="638"/>
      <c r="M352" s="638"/>
      <c r="N352" s="638"/>
      <c r="O352" s="638"/>
      <c r="P352" s="638"/>
      <c r="Q352" s="638"/>
      <c r="R352" s="638"/>
      <c r="S352" s="638"/>
      <c r="T352" s="638"/>
      <c r="U352" s="638"/>
      <c r="V352" s="638"/>
      <c r="W352" s="638"/>
      <c r="X352" s="638"/>
      <c r="Y352" s="638"/>
      <c r="Z352" s="638"/>
    </row>
    <row r="353" spans="1:26" ht="12.75" customHeight="1" x14ac:dyDescent="0.35">
      <c r="A353" s="638"/>
      <c r="B353" s="638"/>
      <c r="C353" s="638"/>
      <c r="D353" s="639"/>
      <c r="E353" s="638"/>
      <c r="F353" s="638"/>
      <c r="G353" s="638"/>
      <c r="H353" s="638"/>
      <c r="I353" s="638"/>
      <c r="J353" s="638"/>
      <c r="K353" s="638"/>
      <c r="L353" s="638"/>
      <c r="M353" s="638"/>
      <c r="N353" s="638"/>
      <c r="O353" s="638"/>
      <c r="P353" s="638"/>
      <c r="Q353" s="638"/>
      <c r="R353" s="638"/>
      <c r="S353" s="638"/>
      <c r="T353" s="638"/>
      <c r="U353" s="638"/>
      <c r="V353" s="638"/>
      <c r="W353" s="638"/>
      <c r="X353" s="638"/>
      <c r="Y353" s="638"/>
      <c r="Z353" s="638"/>
    </row>
    <row r="354" spans="1:26" ht="12.75" customHeight="1" x14ac:dyDescent="0.35">
      <c r="A354" s="638"/>
      <c r="B354" s="638"/>
      <c r="C354" s="638"/>
      <c r="D354" s="639"/>
      <c r="E354" s="638"/>
      <c r="F354" s="638"/>
      <c r="G354" s="638"/>
      <c r="H354" s="638"/>
      <c r="I354" s="638"/>
      <c r="J354" s="638"/>
      <c r="K354" s="638"/>
      <c r="L354" s="638"/>
      <c r="M354" s="638"/>
      <c r="N354" s="638"/>
      <c r="O354" s="638"/>
      <c r="P354" s="638"/>
      <c r="Q354" s="638"/>
      <c r="R354" s="638"/>
      <c r="S354" s="638"/>
      <c r="T354" s="638"/>
      <c r="U354" s="638"/>
      <c r="V354" s="638"/>
      <c r="W354" s="638"/>
      <c r="X354" s="638"/>
      <c r="Y354" s="638"/>
      <c r="Z354" s="638"/>
    </row>
    <row r="355" spans="1:26" ht="12.75" customHeight="1" x14ac:dyDescent="0.35">
      <c r="A355" s="638"/>
      <c r="B355" s="638"/>
      <c r="C355" s="638"/>
      <c r="D355" s="639"/>
      <c r="E355" s="638"/>
      <c r="F355" s="638"/>
      <c r="G355" s="638"/>
      <c r="H355" s="638"/>
      <c r="I355" s="638"/>
      <c r="J355" s="638"/>
      <c r="K355" s="638"/>
      <c r="L355" s="638"/>
      <c r="M355" s="638"/>
      <c r="N355" s="638"/>
      <c r="O355" s="638"/>
      <c r="P355" s="638"/>
      <c r="Q355" s="638"/>
      <c r="R355" s="638"/>
      <c r="S355" s="638"/>
      <c r="T355" s="638"/>
      <c r="U355" s="638"/>
      <c r="V355" s="638"/>
      <c r="W355" s="638"/>
      <c r="X355" s="638"/>
      <c r="Y355" s="638"/>
      <c r="Z355" s="638"/>
    </row>
    <row r="356" spans="1:26" ht="12.75" customHeight="1" x14ac:dyDescent="0.35">
      <c r="A356" s="638"/>
      <c r="B356" s="638"/>
      <c r="C356" s="638"/>
      <c r="D356" s="639"/>
      <c r="E356" s="638"/>
      <c r="F356" s="638"/>
      <c r="G356" s="638"/>
      <c r="H356" s="638"/>
      <c r="I356" s="638"/>
      <c r="J356" s="638"/>
      <c r="K356" s="638"/>
      <c r="L356" s="638"/>
      <c r="M356" s="638"/>
      <c r="N356" s="638"/>
      <c r="O356" s="638"/>
      <c r="P356" s="638"/>
      <c r="Q356" s="638"/>
      <c r="R356" s="638"/>
      <c r="S356" s="638"/>
      <c r="T356" s="638"/>
      <c r="U356" s="638"/>
      <c r="V356" s="638"/>
      <c r="W356" s="638"/>
      <c r="X356" s="638"/>
      <c r="Y356" s="638"/>
      <c r="Z356" s="638"/>
    </row>
    <row r="357" spans="1:26" ht="12.75" customHeight="1" x14ac:dyDescent="0.35">
      <c r="A357" s="638"/>
      <c r="B357" s="638"/>
      <c r="C357" s="638"/>
      <c r="D357" s="639"/>
      <c r="E357" s="638"/>
      <c r="F357" s="638"/>
      <c r="G357" s="638"/>
      <c r="H357" s="638"/>
      <c r="I357" s="638"/>
      <c r="J357" s="638"/>
      <c r="K357" s="638"/>
      <c r="L357" s="638"/>
      <c r="M357" s="638"/>
      <c r="N357" s="638"/>
      <c r="O357" s="638"/>
      <c r="P357" s="638"/>
      <c r="Q357" s="638"/>
      <c r="R357" s="638"/>
      <c r="S357" s="638"/>
      <c r="T357" s="638"/>
      <c r="U357" s="638"/>
      <c r="V357" s="638"/>
      <c r="W357" s="638"/>
      <c r="X357" s="638"/>
      <c r="Y357" s="638"/>
      <c r="Z357" s="638"/>
    </row>
    <row r="358" spans="1:26" ht="12.75" customHeight="1" x14ac:dyDescent="0.35">
      <c r="A358" s="638"/>
      <c r="B358" s="638"/>
      <c r="C358" s="638"/>
      <c r="D358" s="639"/>
      <c r="E358" s="638"/>
      <c r="F358" s="638"/>
      <c r="G358" s="638"/>
      <c r="H358" s="638"/>
      <c r="I358" s="638"/>
      <c r="J358" s="638"/>
      <c r="K358" s="638"/>
      <c r="L358" s="638"/>
      <c r="M358" s="638"/>
      <c r="N358" s="638"/>
      <c r="O358" s="638"/>
      <c r="P358" s="638"/>
      <c r="Q358" s="638"/>
      <c r="R358" s="638"/>
      <c r="S358" s="638"/>
      <c r="T358" s="638"/>
      <c r="U358" s="638"/>
      <c r="V358" s="638"/>
      <c r="W358" s="638"/>
      <c r="X358" s="638"/>
      <c r="Y358" s="638"/>
      <c r="Z358" s="638"/>
    </row>
    <row r="359" spans="1:26" ht="12.75" customHeight="1" x14ac:dyDescent="0.35">
      <c r="A359" s="638"/>
      <c r="B359" s="638"/>
      <c r="C359" s="638"/>
      <c r="D359" s="639"/>
      <c r="E359" s="638"/>
      <c r="F359" s="638"/>
      <c r="G359" s="638"/>
      <c r="H359" s="638"/>
      <c r="I359" s="638"/>
      <c r="J359" s="638"/>
      <c r="K359" s="638"/>
      <c r="L359" s="638"/>
      <c r="M359" s="638"/>
      <c r="N359" s="638"/>
      <c r="O359" s="638"/>
      <c r="P359" s="638"/>
      <c r="Q359" s="638"/>
      <c r="R359" s="638"/>
      <c r="S359" s="638"/>
      <c r="T359" s="638"/>
      <c r="U359" s="638"/>
      <c r="V359" s="638"/>
      <c r="W359" s="638"/>
      <c r="X359" s="638"/>
      <c r="Y359" s="638"/>
      <c r="Z359" s="638"/>
    </row>
    <row r="360" spans="1:26" ht="12.75" customHeight="1" x14ac:dyDescent="0.35">
      <c r="A360" s="638"/>
      <c r="B360" s="638"/>
      <c r="C360" s="638"/>
      <c r="D360" s="639"/>
      <c r="E360" s="638"/>
      <c r="F360" s="638"/>
      <c r="G360" s="638"/>
      <c r="H360" s="638"/>
      <c r="I360" s="638"/>
      <c r="J360" s="638"/>
      <c r="K360" s="638"/>
      <c r="L360" s="638"/>
      <c r="M360" s="638"/>
      <c r="N360" s="638"/>
      <c r="O360" s="638"/>
      <c r="P360" s="638"/>
      <c r="Q360" s="638"/>
      <c r="R360" s="638"/>
      <c r="S360" s="638"/>
      <c r="T360" s="638"/>
      <c r="U360" s="638"/>
      <c r="V360" s="638"/>
      <c r="W360" s="638"/>
      <c r="X360" s="638"/>
      <c r="Y360" s="638"/>
      <c r="Z360" s="638"/>
    </row>
    <row r="361" spans="1:26" ht="12.75" customHeight="1" x14ac:dyDescent="0.35">
      <c r="A361" s="638"/>
      <c r="B361" s="638"/>
      <c r="C361" s="638"/>
      <c r="D361" s="639"/>
      <c r="E361" s="638"/>
      <c r="F361" s="638"/>
      <c r="G361" s="638"/>
      <c r="H361" s="638"/>
      <c r="I361" s="638"/>
      <c r="J361" s="638"/>
      <c r="K361" s="638"/>
      <c r="L361" s="638"/>
      <c r="M361" s="638"/>
      <c r="N361" s="638"/>
      <c r="O361" s="638"/>
      <c r="P361" s="638"/>
      <c r="Q361" s="638"/>
      <c r="R361" s="638"/>
      <c r="S361" s="638"/>
      <c r="T361" s="638"/>
      <c r="U361" s="638"/>
      <c r="V361" s="638"/>
      <c r="W361" s="638"/>
      <c r="X361" s="638"/>
      <c r="Y361" s="638"/>
      <c r="Z361" s="638"/>
    </row>
    <row r="362" spans="1:26" ht="12.75" customHeight="1" x14ac:dyDescent="0.35">
      <c r="A362" s="638"/>
      <c r="B362" s="638"/>
      <c r="C362" s="638"/>
      <c r="D362" s="639"/>
      <c r="E362" s="638"/>
      <c r="F362" s="638"/>
      <c r="G362" s="638"/>
      <c r="H362" s="638"/>
      <c r="I362" s="638"/>
      <c r="J362" s="638"/>
      <c r="K362" s="638"/>
      <c r="L362" s="638"/>
      <c r="M362" s="638"/>
      <c r="N362" s="638"/>
      <c r="O362" s="638"/>
      <c r="P362" s="638"/>
      <c r="Q362" s="638"/>
      <c r="R362" s="638"/>
      <c r="S362" s="638"/>
      <c r="T362" s="638"/>
      <c r="U362" s="638"/>
      <c r="V362" s="638"/>
      <c r="W362" s="638"/>
      <c r="X362" s="638"/>
      <c r="Y362" s="638"/>
      <c r="Z362" s="638"/>
    </row>
    <row r="363" spans="1:26" ht="12.75" customHeight="1" x14ac:dyDescent="0.35">
      <c r="A363" s="638"/>
      <c r="B363" s="638"/>
      <c r="C363" s="638"/>
      <c r="D363" s="639"/>
      <c r="E363" s="638"/>
      <c r="F363" s="638"/>
      <c r="G363" s="638"/>
      <c r="H363" s="638"/>
      <c r="I363" s="638"/>
      <c r="J363" s="638"/>
      <c r="K363" s="638"/>
      <c r="L363" s="638"/>
      <c r="M363" s="638"/>
      <c r="N363" s="638"/>
      <c r="O363" s="638"/>
      <c r="P363" s="638"/>
      <c r="Q363" s="638"/>
      <c r="R363" s="638"/>
      <c r="S363" s="638"/>
      <c r="T363" s="638"/>
      <c r="U363" s="638"/>
      <c r="V363" s="638"/>
      <c r="W363" s="638"/>
      <c r="X363" s="638"/>
      <c r="Y363" s="638"/>
      <c r="Z363" s="638"/>
    </row>
    <row r="364" spans="1:26" ht="12.75" customHeight="1" x14ac:dyDescent="0.35">
      <c r="A364" s="638"/>
      <c r="B364" s="638"/>
      <c r="C364" s="638"/>
      <c r="D364" s="639"/>
      <c r="E364" s="638"/>
      <c r="F364" s="638"/>
      <c r="G364" s="638"/>
      <c r="H364" s="638"/>
      <c r="I364" s="638"/>
      <c r="J364" s="638"/>
      <c r="K364" s="638"/>
      <c r="L364" s="638"/>
      <c r="M364" s="638"/>
      <c r="N364" s="638"/>
      <c r="O364" s="638"/>
      <c r="P364" s="638"/>
      <c r="Q364" s="638"/>
      <c r="R364" s="638"/>
      <c r="S364" s="638"/>
      <c r="T364" s="638"/>
      <c r="U364" s="638"/>
      <c r="V364" s="638"/>
      <c r="W364" s="638"/>
      <c r="X364" s="638"/>
      <c r="Y364" s="638"/>
      <c r="Z364" s="638"/>
    </row>
    <row r="365" spans="1:26" ht="12.75" customHeight="1" x14ac:dyDescent="0.35">
      <c r="A365" s="638"/>
      <c r="B365" s="638"/>
      <c r="C365" s="638"/>
      <c r="D365" s="639"/>
      <c r="E365" s="638"/>
      <c r="F365" s="638"/>
      <c r="G365" s="638"/>
      <c r="H365" s="638"/>
      <c r="I365" s="638"/>
      <c r="J365" s="638"/>
      <c r="K365" s="638"/>
      <c r="L365" s="638"/>
      <c r="M365" s="638"/>
      <c r="N365" s="638"/>
      <c r="O365" s="638"/>
      <c r="P365" s="638"/>
      <c r="Q365" s="638"/>
      <c r="R365" s="638"/>
      <c r="S365" s="638"/>
      <c r="T365" s="638"/>
      <c r="U365" s="638"/>
      <c r="V365" s="638"/>
      <c r="W365" s="638"/>
      <c r="X365" s="638"/>
      <c r="Y365" s="638"/>
      <c r="Z365" s="638"/>
    </row>
    <row r="366" spans="1:26" ht="12.75" customHeight="1" x14ac:dyDescent="0.35">
      <c r="A366" s="638"/>
      <c r="B366" s="638"/>
      <c r="C366" s="638"/>
      <c r="D366" s="639"/>
      <c r="E366" s="638"/>
      <c r="F366" s="638"/>
      <c r="G366" s="638"/>
      <c r="H366" s="638"/>
      <c r="I366" s="638"/>
      <c r="J366" s="638"/>
      <c r="K366" s="638"/>
      <c r="L366" s="638"/>
      <c r="M366" s="638"/>
      <c r="N366" s="638"/>
      <c r="O366" s="638"/>
      <c r="P366" s="638"/>
      <c r="Q366" s="638"/>
      <c r="R366" s="638"/>
      <c r="S366" s="638"/>
      <c r="T366" s="638"/>
      <c r="U366" s="638"/>
      <c r="V366" s="638"/>
      <c r="W366" s="638"/>
      <c r="X366" s="638"/>
      <c r="Y366" s="638"/>
      <c r="Z366" s="638"/>
    </row>
    <row r="367" spans="1:26" ht="12.75" customHeight="1" x14ac:dyDescent="0.35">
      <c r="A367" s="638"/>
      <c r="B367" s="638"/>
      <c r="C367" s="638"/>
      <c r="D367" s="639"/>
      <c r="E367" s="638"/>
      <c r="F367" s="638"/>
      <c r="G367" s="638"/>
      <c r="H367" s="638"/>
      <c r="I367" s="638"/>
      <c r="J367" s="638"/>
      <c r="K367" s="638"/>
      <c r="L367" s="638"/>
      <c r="M367" s="638"/>
      <c r="N367" s="638"/>
      <c r="O367" s="638"/>
      <c r="P367" s="638"/>
      <c r="Q367" s="638"/>
      <c r="R367" s="638"/>
      <c r="S367" s="638"/>
      <c r="T367" s="638"/>
      <c r="U367" s="638"/>
      <c r="V367" s="638"/>
      <c r="W367" s="638"/>
      <c r="X367" s="638"/>
      <c r="Y367" s="638"/>
      <c r="Z367" s="638"/>
    </row>
    <row r="368" spans="1:26" ht="12.75" customHeight="1" x14ac:dyDescent="0.35">
      <c r="A368" s="638"/>
      <c r="B368" s="638"/>
      <c r="C368" s="638"/>
      <c r="D368" s="639"/>
      <c r="E368" s="638"/>
      <c r="F368" s="638"/>
      <c r="G368" s="638"/>
      <c r="H368" s="638"/>
      <c r="I368" s="638"/>
      <c r="J368" s="638"/>
      <c r="K368" s="638"/>
      <c r="L368" s="638"/>
      <c r="M368" s="638"/>
      <c r="N368" s="638"/>
      <c r="O368" s="638"/>
      <c r="P368" s="638"/>
      <c r="Q368" s="638"/>
      <c r="R368" s="638"/>
      <c r="S368" s="638"/>
      <c r="T368" s="638"/>
      <c r="U368" s="638"/>
      <c r="V368" s="638"/>
      <c r="W368" s="638"/>
      <c r="X368" s="638"/>
      <c r="Y368" s="638"/>
      <c r="Z368" s="638"/>
    </row>
    <row r="369" spans="1:26" ht="12.75" customHeight="1" x14ac:dyDescent="0.35">
      <c r="A369" s="638"/>
      <c r="B369" s="638"/>
      <c r="C369" s="638"/>
      <c r="D369" s="639"/>
      <c r="E369" s="638"/>
      <c r="F369" s="638"/>
      <c r="G369" s="638"/>
      <c r="H369" s="638"/>
      <c r="I369" s="638"/>
      <c r="J369" s="638"/>
      <c r="K369" s="638"/>
      <c r="L369" s="638"/>
      <c r="M369" s="638"/>
      <c r="N369" s="638"/>
      <c r="O369" s="638"/>
      <c r="P369" s="638"/>
      <c r="Q369" s="638"/>
      <c r="R369" s="638"/>
      <c r="S369" s="638"/>
      <c r="T369" s="638"/>
      <c r="U369" s="638"/>
      <c r="V369" s="638"/>
      <c r="W369" s="638"/>
      <c r="X369" s="638"/>
      <c r="Y369" s="638"/>
      <c r="Z369" s="638"/>
    </row>
    <row r="370" spans="1:26" ht="12.75" customHeight="1" x14ac:dyDescent="0.35">
      <c r="A370" s="638"/>
      <c r="B370" s="638"/>
      <c r="C370" s="638"/>
      <c r="D370" s="639"/>
      <c r="E370" s="638"/>
      <c r="F370" s="638"/>
      <c r="G370" s="638"/>
      <c r="H370" s="638"/>
      <c r="I370" s="638"/>
      <c r="J370" s="638"/>
      <c r="K370" s="638"/>
      <c r="L370" s="638"/>
      <c r="M370" s="638"/>
      <c r="N370" s="638"/>
      <c r="O370" s="638"/>
      <c r="P370" s="638"/>
      <c r="Q370" s="638"/>
      <c r="R370" s="638"/>
      <c r="S370" s="638"/>
      <c r="T370" s="638"/>
      <c r="U370" s="638"/>
      <c r="V370" s="638"/>
      <c r="W370" s="638"/>
      <c r="X370" s="638"/>
      <c r="Y370" s="638"/>
      <c r="Z370" s="638"/>
    </row>
    <row r="371" spans="1:26" ht="12.75" customHeight="1" x14ac:dyDescent="0.35">
      <c r="A371" s="638"/>
      <c r="B371" s="638"/>
      <c r="C371" s="638"/>
      <c r="D371" s="639"/>
      <c r="E371" s="638"/>
      <c r="F371" s="638"/>
      <c r="G371" s="638"/>
      <c r="H371" s="638"/>
      <c r="I371" s="638"/>
      <c r="J371" s="638"/>
      <c r="K371" s="638"/>
      <c r="L371" s="638"/>
      <c r="M371" s="638"/>
      <c r="N371" s="638"/>
      <c r="O371" s="638"/>
      <c r="P371" s="638"/>
      <c r="Q371" s="638"/>
      <c r="R371" s="638"/>
      <c r="S371" s="638"/>
      <c r="T371" s="638"/>
      <c r="U371" s="638"/>
      <c r="V371" s="638"/>
      <c r="W371" s="638"/>
      <c r="X371" s="638"/>
      <c r="Y371" s="638"/>
      <c r="Z371" s="638"/>
    </row>
    <row r="372" spans="1:26" ht="12.75" customHeight="1" x14ac:dyDescent="0.35">
      <c r="A372" s="638"/>
      <c r="B372" s="638"/>
      <c r="C372" s="638"/>
      <c r="D372" s="639"/>
      <c r="E372" s="638"/>
      <c r="F372" s="638"/>
      <c r="G372" s="638"/>
      <c r="H372" s="638"/>
      <c r="I372" s="638"/>
      <c r="J372" s="638"/>
      <c r="K372" s="638"/>
      <c r="L372" s="638"/>
      <c r="M372" s="638"/>
      <c r="N372" s="638"/>
      <c r="O372" s="638"/>
      <c r="P372" s="638"/>
      <c r="Q372" s="638"/>
      <c r="R372" s="638"/>
      <c r="S372" s="638"/>
      <c r="T372" s="638"/>
      <c r="U372" s="638"/>
      <c r="V372" s="638"/>
      <c r="W372" s="638"/>
      <c r="X372" s="638"/>
      <c r="Y372" s="638"/>
      <c r="Z372" s="638"/>
    </row>
    <row r="373" spans="1:26" ht="12.75" customHeight="1" x14ac:dyDescent="0.35">
      <c r="A373" s="638"/>
      <c r="B373" s="638"/>
      <c r="C373" s="638"/>
      <c r="D373" s="639"/>
      <c r="E373" s="638"/>
      <c r="F373" s="638"/>
      <c r="G373" s="638"/>
      <c r="H373" s="638"/>
      <c r="I373" s="638"/>
      <c r="J373" s="638"/>
      <c r="K373" s="638"/>
      <c r="L373" s="638"/>
      <c r="M373" s="638"/>
      <c r="N373" s="638"/>
      <c r="O373" s="638"/>
      <c r="P373" s="638"/>
      <c r="Q373" s="638"/>
      <c r="R373" s="638"/>
      <c r="S373" s="638"/>
      <c r="T373" s="638"/>
      <c r="U373" s="638"/>
      <c r="V373" s="638"/>
      <c r="W373" s="638"/>
      <c r="X373" s="638"/>
      <c r="Y373" s="638"/>
      <c r="Z373" s="638"/>
    </row>
    <row r="374" spans="1:26" ht="12.75" customHeight="1" x14ac:dyDescent="0.35">
      <c r="A374" s="638"/>
      <c r="B374" s="638"/>
      <c r="C374" s="638"/>
      <c r="D374" s="639"/>
      <c r="E374" s="638"/>
      <c r="F374" s="638"/>
      <c r="G374" s="638"/>
      <c r="H374" s="638"/>
      <c r="I374" s="638"/>
      <c r="J374" s="638"/>
      <c r="K374" s="638"/>
      <c r="L374" s="638"/>
      <c r="M374" s="638"/>
      <c r="N374" s="638"/>
      <c r="O374" s="638"/>
      <c r="P374" s="638"/>
      <c r="Q374" s="638"/>
      <c r="R374" s="638"/>
      <c r="S374" s="638"/>
      <c r="T374" s="638"/>
      <c r="U374" s="638"/>
      <c r="V374" s="638"/>
      <c r="W374" s="638"/>
      <c r="X374" s="638"/>
      <c r="Y374" s="638"/>
      <c r="Z374" s="638"/>
    </row>
    <row r="375" spans="1:26" ht="12.75" customHeight="1" x14ac:dyDescent="0.35">
      <c r="A375" s="638"/>
      <c r="B375" s="638"/>
      <c r="C375" s="638"/>
      <c r="D375" s="639"/>
      <c r="E375" s="638"/>
      <c r="F375" s="638"/>
      <c r="G375" s="638"/>
      <c r="H375" s="638"/>
      <c r="I375" s="638"/>
      <c r="J375" s="638"/>
      <c r="K375" s="638"/>
      <c r="L375" s="638"/>
      <c r="M375" s="638"/>
      <c r="N375" s="638"/>
      <c r="O375" s="638"/>
      <c r="P375" s="638"/>
      <c r="Q375" s="638"/>
      <c r="R375" s="638"/>
      <c r="S375" s="638"/>
      <c r="T375" s="638"/>
      <c r="U375" s="638"/>
      <c r="V375" s="638"/>
      <c r="W375" s="638"/>
      <c r="X375" s="638"/>
      <c r="Y375" s="638"/>
      <c r="Z375" s="638"/>
    </row>
    <row r="376" spans="1:26" ht="12.75" customHeight="1" x14ac:dyDescent="0.35">
      <c r="A376" s="638"/>
      <c r="B376" s="638"/>
      <c r="C376" s="638"/>
      <c r="D376" s="639"/>
      <c r="E376" s="638"/>
      <c r="F376" s="638"/>
      <c r="G376" s="638"/>
      <c r="H376" s="638"/>
      <c r="I376" s="638"/>
      <c r="J376" s="638"/>
      <c r="K376" s="638"/>
      <c r="L376" s="638"/>
      <c r="M376" s="638"/>
      <c r="N376" s="638"/>
      <c r="O376" s="638"/>
      <c r="P376" s="638"/>
      <c r="Q376" s="638"/>
      <c r="R376" s="638"/>
      <c r="S376" s="638"/>
      <c r="T376" s="638"/>
      <c r="U376" s="638"/>
      <c r="V376" s="638"/>
      <c r="W376" s="638"/>
      <c r="X376" s="638"/>
      <c r="Y376" s="638"/>
      <c r="Z376" s="638"/>
    </row>
    <row r="377" spans="1:26" ht="12.75" customHeight="1" x14ac:dyDescent="0.35">
      <c r="A377" s="638"/>
      <c r="B377" s="638"/>
      <c r="C377" s="638"/>
      <c r="D377" s="639"/>
      <c r="E377" s="638"/>
      <c r="F377" s="638"/>
      <c r="G377" s="638"/>
      <c r="H377" s="638"/>
      <c r="I377" s="638"/>
      <c r="J377" s="638"/>
      <c r="K377" s="638"/>
      <c r="L377" s="638"/>
      <c r="M377" s="638"/>
      <c r="N377" s="638"/>
      <c r="O377" s="638"/>
      <c r="P377" s="638"/>
      <c r="Q377" s="638"/>
      <c r="R377" s="638"/>
      <c r="S377" s="638"/>
      <c r="T377" s="638"/>
      <c r="U377" s="638"/>
      <c r="V377" s="638"/>
      <c r="W377" s="638"/>
      <c r="X377" s="638"/>
      <c r="Y377" s="638"/>
      <c r="Z377" s="638"/>
    </row>
    <row r="378" spans="1:26" ht="12.75" customHeight="1" x14ac:dyDescent="0.35">
      <c r="A378" s="638"/>
      <c r="B378" s="638"/>
      <c r="C378" s="638"/>
      <c r="D378" s="639"/>
      <c r="E378" s="638"/>
      <c r="F378" s="638"/>
      <c r="G378" s="638"/>
      <c r="H378" s="638"/>
      <c r="I378" s="638"/>
      <c r="J378" s="638"/>
      <c r="K378" s="638"/>
      <c r="L378" s="638"/>
      <c r="M378" s="638"/>
      <c r="N378" s="638"/>
      <c r="O378" s="638"/>
      <c r="P378" s="638"/>
      <c r="Q378" s="638"/>
      <c r="R378" s="638"/>
      <c r="S378" s="638"/>
      <c r="T378" s="638"/>
      <c r="U378" s="638"/>
      <c r="V378" s="638"/>
      <c r="W378" s="638"/>
      <c r="X378" s="638"/>
      <c r="Y378" s="638"/>
      <c r="Z378" s="638"/>
    </row>
    <row r="379" spans="1:26" ht="12.75" customHeight="1" x14ac:dyDescent="0.35">
      <c r="A379" s="638"/>
      <c r="B379" s="638"/>
      <c r="C379" s="638"/>
      <c r="D379" s="639"/>
      <c r="E379" s="638"/>
      <c r="F379" s="638"/>
      <c r="G379" s="638"/>
      <c r="H379" s="638"/>
      <c r="I379" s="638"/>
      <c r="J379" s="638"/>
      <c r="K379" s="638"/>
      <c r="L379" s="638"/>
      <c r="M379" s="638"/>
      <c r="N379" s="638"/>
      <c r="O379" s="638"/>
      <c r="P379" s="638"/>
      <c r="Q379" s="638"/>
      <c r="R379" s="638"/>
      <c r="S379" s="638"/>
      <c r="T379" s="638"/>
      <c r="U379" s="638"/>
      <c r="V379" s="638"/>
      <c r="W379" s="638"/>
      <c r="X379" s="638"/>
      <c r="Y379" s="638"/>
      <c r="Z379" s="638"/>
    </row>
    <row r="380" spans="1:26" ht="12.75" customHeight="1" x14ac:dyDescent="0.35">
      <c r="A380" s="638"/>
      <c r="B380" s="638"/>
      <c r="C380" s="638"/>
      <c r="D380" s="639"/>
      <c r="E380" s="638"/>
      <c r="F380" s="638"/>
      <c r="G380" s="638"/>
      <c r="H380" s="638"/>
      <c r="I380" s="638"/>
      <c r="J380" s="638"/>
      <c r="K380" s="638"/>
      <c r="L380" s="638"/>
      <c r="M380" s="638"/>
      <c r="N380" s="638"/>
      <c r="O380" s="638"/>
      <c r="P380" s="638"/>
      <c r="Q380" s="638"/>
      <c r="R380" s="638"/>
      <c r="S380" s="638"/>
      <c r="T380" s="638"/>
      <c r="U380" s="638"/>
      <c r="V380" s="638"/>
      <c r="W380" s="638"/>
      <c r="X380" s="638"/>
      <c r="Y380" s="638"/>
      <c r="Z380" s="638"/>
    </row>
    <row r="381" spans="1:26" ht="12.75" customHeight="1" x14ac:dyDescent="0.35">
      <c r="A381" s="638"/>
      <c r="B381" s="638"/>
      <c r="C381" s="638"/>
      <c r="D381" s="639"/>
      <c r="E381" s="638"/>
      <c r="F381" s="638"/>
      <c r="G381" s="638"/>
      <c r="H381" s="638"/>
      <c r="I381" s="638"/>
      <c r="J381" s="638"/>
      <c r="K381" s="638"/>
      <c r="L381" s="638"/>
      <c r="M381" s="638"/>
      <c r="N381" s="638"/>
      <c r="O381" s="638"/>
      <c r="P381" s="638"/>
      <c r="Q381" s="638"/>
      <c r="R381" s="638"/>
      <c r="S381" s="638"/>
      <c r="T381" s="638"/>
      <c r="U381" s="638"/>
      <c r="V381" s="638"/>
      <c r="W381" s="638"/>
      <c r="X381" s="638"/>
      <c r="Y381" s="638"/>
      <c r="Z381" s="638"/>
    </row>
    <row r="382" spans="1:26" ht="12.75" customHeight="1" x14ac:dyDescent="0.35">
      <c r="A382" s="638"/>
      <c r="B382" s="638"/>
      <c r="C382" s="638"/>
      <c r="D382" s="639"/>
      <c r="E382" s="638"/>
      <c r="F382" s="638"/>
      <c r="G382" s="638"/>
      <c r="H382" s="638"/>
      <c r="I382" s="638"/>
      <c r="J382" s="638"/>
      <c r="K382" s="638"/>
      <c r="L382" s="638"/>
      <c r="M382" s="638"/>
      <c r="N382" s="638"/>
      <c r="O382" s="638"/>
      <c r="P382" s="638"/>
      <c r="Q382" s="638"/>
      <c r="R382" s="638"/>
      <c r="S382" s="638"/>
      <c r="T382" s="638"/>
      <c r="U382" s="638"/>
      <c r="V382" s="638"/>
      <c r="W382" s="638"/>
      <c r="X382" s="638"/>
      <c r="Y382" s="638"/>
      <c r="Z382" s="638"/>
    </row>
    <row r="383" spans="1:26" ht="12.75" customHeight="1" x14ac:dyDescent="0.35">
      <c r="A383" s="638"/>
      <c r="B383" s="638"/>
      <c r="C383" s="638"/>
      <c r="D383" s="639"/>
      <c r="E383" s="638"/>
      <c r="F383" s="638"/>
      <c r="G383" s="638"/>
      <c r="H383" s="638"/>
      <c r="I383" s="638"/>
      <c r="J383" s="638"/>
      <c r="K383" s="638"/>
      <c r="L383" s="638"/>
      <c r="M383" s="638"/>
      <c r="N383" s="638"/>
      <c r="O383" s="638"/>
      <c r="P383" s="638"/>
      <c r="Q383" s="638"/>
      <c r="R383" s="638"/>
      <c r="S383" s="638"/>
      <c r="T383" s="638"/>
      <c r="U383" s="638"/>
      <c r="V383" s="638"/>
      <c r="W383" s="638"/>
      <c r="X383" s="638"/>
      <c r="Y383" s="638"/>
      <c r="Z383" s="638"/>
    </row>
    <row r="384" spans="1:26" ht="12.75" customHeight="1" x14ac:dyDescent="0.35">
      <c r="A384" s="638"/>
      <c r="B384" s="638"/>
      <c r="C384" s="638"/>
      <c r="D384" s="639"/>
      <c r="E384" s="638"/>
      <c r="F384" s="638"/>
      <c r="G384" s="638"/>
      <c r="H384" s="638"/>
      <c r="I384" s="638"/>
      <c r="J384" s="638"/>
      <c r="K384" s="638"/>
      <c r="L384" s="638"/>
      <c r="M384" s="638"/>
      <c r="N384" s="638"/>
      <c r="O384" s="638"/>
      <c r="P384" s="638"/>
      <c r="Q384" s="638"/>
      <c r="R384" s="638"/>
      <c r="S384" s="638"/>
      <c r="T384" s="638"/>
      <c r="U384" s="638"/>
      <c r="V384" s="638"/>
      <c r="W384" s="638"/>
      <c r="X384" s="638"/>
      <c r="Y384" s="638"/>
      <c r="Z384" s="638"/>
    </row>
    <row r="385" spans="1:26" ht="12.75" customHeight="1" x14ac:dyDescent="0.35">
      <c r="A385" s="638"/>
      <c r="B385" s="638"/>
      <c r="C385" s="638"/>
      <c r="D385" s="639"/>
      <c r="E385" s="638"/>
      <c r="F385" s="638"/>
      <c r="G385" s="638"/>
      <c r="H385" s="638"/>
      <c r="I385" s="638"/>
      <c r="J385" s="638"/>
      <c r="K385" s="638"/>
      <c r="L385" s="638"/>
      <c r="M385" s="638"/>
      <c r="N385" s="638"/>
      <c r="O385" s="638"/>
      <c r="P385" s="638"/>
      <c r="Q385" s="638"/>
      <c r="R385" s="638"/>
      <c r="S385" s="638"/>
      <c r="T385" s="638"/>
      <c r="U385" s="638"/>
      <c r="V385" s="638"/>
      <c r="W385" s="638"/>
      <c r="X385" s="638"/>
      <c r="Y385" s="638"/>
      <c r="Z385" s="638"/>
    </row>
    <row r="386" spans="1:26" ht="12.75" customHeight="1" x14ac:dyDescent="0.35">
      <c r="A386" s="638"/>
      <c r="B386" s="638"/>
      <c r="C386" s="638"/>
      <c r="D386" s="639"/>
      <c r="E386" s="638"/>
      <c r="F386" s="638"/>
      <c r="G386" s="638"/>
      <c r="H386" s="638"/>
      <c r="I386" s="638"/>
      <c r="J386" s="638"/>
      <c r="K386" s="638"/>
      <c r="L386" s="638"/>
      <c r="M386" s="638"/>
      <c r="N386" s="638"/>
      <c r="O386" s="638"/>
      <c r="P386" s="638"/>
      <c r="Q386" s="638"/>
      <c r="R386" s="638"/>
      <c r="S386" s="638"/>
      <c r="T386" s="638"/>
      <c r="U386" s="638"/>
      <c r="V386" s="638"/>
      <c r="W386" s="638"/>
      <c r="X386" s="638"/>
      <c r="Y386" s="638"/>
      <c r="Z386" s="638"/>
    </row>
    <row r="387" spans="1:26" ht="12.75" customHeight="1" x14ac:dyDescent="0.35">
      <c r="A387" s="638"/>
      <c r="B387" s="638"/>
      <c r="C387" s="638"/>
      <c r="D387" s="639"/>
      <c r="E387" s="638"/>
      <c r="F387" s="638"/>
      <c r="G387" s="638"/>
      <c r="H387" s="638"/>
      <c r="I387" s="638"/>
      <c r="J387" s="638"/>
      <c r="K387" s="638"/>
      <c r="L387" s="638"/>
      <c r="M387" s="638"/>
      <c r="N387" s="638"/>
      <c r="O387" s="638"/>
      <c r="P387" s="638"/>
      <c r="Q387" s="638"/>
      <c r="R387" s="638"/>
      <c r="S387" s="638"/>
      <c r="T387" s="638"/>
      <c r="U387" s="638"/>
      <c r="V387" s="638"/>
      <c r="W387" s="638"/>
      <c r="X387" s="638"/>
      <c r="Y387" s="638"/>
      <c r="Z387" s="638"/>
    </row>
    <row r="388" spans="1:26" ht="12.75" customHeight="1" x14ac:dyDescent="0.35">
      <c r="A388" s="638"/>
      <c r="B388" s="638"/>
      <c r="C388" s="638"/>
      <c r="D388" s="639"/>
      <c r="E388" s="638"/>
      <c r="F388" s="638"/>
      <c r="G388" s="638"/>
      <c r="H388" s="638"/>
      <c r="I388" s="638"/>
      <c r="J388" s="638"/>
      <c r="K388" s="638"/>
      <c r="L388" s="638"/>
      <c r="M388" s="638"/>
      <c r="N388" s="638"/>
      <c r="O388" s="638"/>
      <c r="P388" s="638"/>
      <c r="Q388" s="638"/>
      <c r="R388" s="638"/>
      <c r="S388" s="638"/>
      <c r="T388" s="638"/>
      <c r="U388" s="638"/>
      <c r="V388" s="638"/>
      <c r="W388" s="638"/>
      <c r="X388" s="638"/>
      <c r="Y388" s="638"/>
      <c r="Z388" s="638"/>
    </row>
    <row r="389" spans="1:26" ht="12.75" customHeight="1" x14ac:dyDescent="0.35">
      <c r="A389" s="638"/>
      <c r="B389" s="638"/>
      <c r="C389" s="638"/>
      <c r="D389" s="639"/>
      <c r="E389" s="638"/>
      <c r="F389" s="638"/>
      <c r="G389" s="638"/>
      <c r="H389" s="638"/>
      <c r="I389" s="638"/>
      <c r="J389" s="638"/>
      <c r="K389" s="638"/>
      <c r="L389" s="638"/>
      <c r="M389" s="638"/>
      <c r="N389" s="638"/>
      <c r="O389" s="638"/>
      <c r="P389" s="638"/>
      <c r="Q389" s="638"/>
      <c r="R389" s="638"/>
      <c r="S389" s="638"/>
      <c r="T389" s="638"/>
      <c r="U389" s="638"/>
      <c r="V389" s="638"/>
      <c r="W389" s="638"/>
      <c r="X389" s="638"/>
      <c r="Y389" s="638"/>
      <c r="Z389" s="638"/>
    </row>
    <row r="390" spans="1:26" ht="12.75" customHeight="1" x14ac:dyDescent="0.35">
      <c r="A390" s="638"/>
      <c r="B390" s="638"/>
      <c r="C390" s="638"/>
      <c r="D390" s="639"/>
      <c r="E390" s="638"/>
      <c r="F390" s="638"/>
      <c r="G390" s="638"/>
      <c r="H390" s="638"/>
      <c r="I390" s="638"/>
      <c r="J390" s="638"/>
      <c r="K390" s="638"/>
      <c r="L390" s="638"/>
      <c r="M390" s="638"/>
      <c r="N390" s="638"/>
      <c r="O390" s="638"/>
      <c r="P390" s="638"/>
      <c r="Q390" s="638"/>
      <c r="R390" s="638"/>
      <c r="S390" s="638"/>
      <c r="T390" s="638"/>
      <c r="U390" s="638"/>
      <c r="V390" s="638"/>
      <c r="W390" s="638"/>
      <c r="X390" s="638"/>
      <c r="Y390" s="638"/>
      <c r="Z390" s="638"/>
    </row>
    <row r="391" spans="1:26" ht="12.75" customHeight="1" x14ac:dyDescent="0.35">
      <c r="A391" s="638"/>
      <c r="B391" s="638"/>
      <c r="C391" s="638"/>
      <c r="D391" s="639"/>
      <c r="E391" s="638"/>
      <c r="F391" s="638"/>
      <c r="G391" s="638"/>
      <c r="H391" s="638"/>
      <c r="I391" s="638"/>
      <c r="J391" s="638"/>
      <c r="K391" s="638"/>
      <c r="L391" s="638"/>
      <c r="M391" s="638"/>
      <c r="N391" s="638"/>
      <c r="O391" s="638"/>
      <c r="P391" s="638"/>
      <c r="Q391" s="638"/>
      <c r="R391" s="638"/>
      <c r="S391" s="638"/>
      <c r="T391" s="638"/>
      <c r="U391" s="638"/>
      <c r="V391" s="638"/>
      <c r="W391" s="638"/>
      <c r="X391" s="638"/>
      <c r="Y391" s="638"/>
      <c r="Z391" s="638"/>
    </row>
    <row r="392" spans="1:26" ht="12.75" customHeight="1" x14ac:dyDescent="0.35">
      <c r="A392" s="638"/>
      <c r="B392" s="638"/>
      <c r="C392" s="638"/>
      <c r="D392" s="639"/>
      <c r="E392" s="638"/>
      <c r="F392" s="638"/>
      <c r="G392" s="638"/>
      <c r="H392" s="638"/>
      <c r="I392" s="638"/>
      <c r="J392" s="638"/>
      <c r="K392" s="638"/>
      <c r="L392" s="638"/>
      <c r="M392" s="638"/>
      <c r="N392" s="638"/>
      <c r="O392" s="638"/>
      <c r="P392" s="638"/>
      <c r="Q392" s="638"/>
      <c r="R392" s="638"/>
      <c r="S392" s="638"/>
      <c r="T392" s="638"/>
      <c r="U392" s="638"/>
      <c r="V392" s="638"/>
      <c r="W392" s="638"/>
      <c r="X392" s="638"/>
      <c r="Y392" s="638"/>
      <c r="Z392" s="638"/>
    </row>
    <row r="393" spans="1:26" ht="12.75" customHeight="1" x14ac:dyDescent="0.35">
      <c r="A393" s="638"/>
      <c r="B393" s="638"/>
      <c r="C393" s="638"/>
      <c r="D393" s="639"/>
      <c r="E393" s="638"/>
      <c r="F393" s="638"/>
      <c r="G393" s="638"/>
      <c r="H393" s="638"/>
      <c r="I393" s="638"/>
      <c r="J393" s="638"/>
      <c r="K393" s="638"/>
      <c r="L393" s="638"/>
      <c r="M393" s="638"/>
      <c r="N393" s="638"/>
      <c r="O393" s="638"/>
      <c r="P393" s="638"/>
      <c r="Q393" s="638"/>
      <c r="R393" s="638"/>
      <c r="S393" s="638"/>
      <c r="T393" s="638"/>
      <c r="U393" s="638"/>
      <c r="V393" s="638"/>
      <c r="W393" s="638"/>
      <c r="X393" s="638"/>
      <c r="Y393" s="638"/>
      <c r="Z393" s="638"/>
    </row>
    <row r="394" spans="1:26" ht="12.75" customHeight="1" x14ac:dyDescent="0.35">
      <c r="A394" s="638"/>
      <c r="B394" s="638"/>
      <c r="C394" s="638"/>
      <c r="D394" s="639"/>
      <c r="E394" s="638"/>
      <c r="F394" s="638"/>
      <c r="G394" s="638"/>
      <c r="H394" s="638"/>
      <c r="I394" s="638"/>
      <c r="J394" s="638"/>
      <c r="K394" s="638"/>
      <c r="L394" s="638"/>
      <c r="M394" s="638"/>
      <c r="N394" s="638"/>
      <c r="O394" s="638"/>
      <c r="P394" s="638"/>
      <c r="Q394" s="638"/>
      <c r="R394" s="638"/>
      <c r="S394" s="638"/>
      <c r="T394" s="638"/>
      <c r="U394" s="638"/>
      <c r="V394" s="638"/>
      <c r="W394" s="638"/>
      <c r="X394" s="638"/>
      <c r="Y394" s="638"/>
      <c r="Z394" s="638"/>
    </row>
    <row r="395" spans="1:26" ht="12.75" customHeight="1" x14ac:dyDescent="0.35">
      <c r="A395" s="638"/>
      <c r="B395" s="638"/>
      <c r="C395" s="638"/>
      <c r="D395" s="639"/>
      <c r="E395" s="638"/>
      <c r="F395" s="638"/>
      <c r="G395" s="638"/>
      <c r="H395" s="638"/>
      <c r="I395" s="638"/>
      <c r="J395" s="638"/>
      <c r="K395" s="638"/>
      <c r="L395" s="638"/>
      <c r="M395" s="638"/>
      <c r="N395" s="638"/>
      <c r="O395" s="638"/>
      <c r="P395" s="638"/>
      <c r="Q395" s="638"/>
      <c r="R395" s="638"/>
      <c r="S395" s="638"/>
      <c r="T395" s="638"/>
      <c r="U395" s="638"/>
      <c r="V395" s="638"/>
      <c r="W395" s="638"/>
      <c r="X395" s="638"/>
      <c r="Y395" s="638"/>
      <c r="Z395" s="638"/>
    </row>
    <row r="396" spans="1:26" ht="12.75" customHeight="1" x14ac:dyDescent="0.35">
      <c r="A396" s="638"/>
      <c r="B396" s="638"/>
      <c r="C396" s="638"/>
      <c r="D396" s="639"/>
      <c r="E396" s="638"/>
      <c r="F396" s="638"/>
      <c r="G396" s="638"/>
      <c r="H396" s="638"/>
      <c r="I396" s="638"/>
      <c r="J396" s="638"/>
      <c r="K396" s="638"/>
      <c r="L396" s="638"/>
      <c r="M396" s="638"/>
      <c r="N396" s="638"/>
      <c r="O396" s="638"/>
      <c r="P396" s="638"/>
      <c r="Q396" s="638"/>
      <c r="R396" s="638"/>
      <c r="S396" s="638"/>
      <c r="T396" s="638"/>
      <c r="U396" s="638"/>
      <c r="V396" s="638"/>
      <c r="W396" s="638"/>
      <c r="X396" s="638"/>
      <c r="Y396" s="638"/>
      <c r="Z396" s="638"/>
    </row>
    <row r="397" spans="1:26" ht="12.75" customHeight="1" x14ac:dyDescent="0.35">
      <c r="A397" s="638"/>
      <c r="B397" s="638"/>
      <c r="C397" s="638"/>
      <c r="D397" s="639"/>
      <c r="E397" s="638"/>
      <c r="F397" s="638"/>
      <c r="G397" s="638"/>
      <c r="H397" s="638"/>
      <c r="I397" s="638"/>
      <c r="J397" s="638"/>
      <c r="K397" s="638"/>
      <c r="L397" s="638"/>
      <c r="M397" s="638"/>
      <c r="N397" s="638"/>
      <c r="O397" s="638"/>
      <c r="P397" s="638"/>
      <c r="Q397" s="638"/>
      <c r="R397" s="638"/>
      <c r="S397" s="638"/>
      <c r="T397" s="638"/>
      <c r="U397" s="638"/>
      <c r="V397" s="638"/>
      <c r="W397" s="638"/>
      <c r="X397" s="638"/>
      <c r="Y397" s="638"/>
      <c r="Z397" s="638"/>
    </row>
    <row r="398" spans="1:26" ht="12.75" customHeight="1" x14ac:dyDescent="0.35">
      <c r="A398" s="638"/>
      <c r="B398" s="638"/>
      <c r="C398" s="638"/>
      <c r="D398" s="639"/>
      <c r="E398" s="638"/>
      <c r="F398" s="638"/>
      <c r="G398" s="638"/>
      <c r="H398" s="638"/>
      <c r="I398" s="638"/>
      <c r="J398" s="638"/>
      <c r="K398" s="638"/>
      <c r="L398" s="638"/>
      <c r="M398" s="638"/>
      <c r="N398" s="638"/>
      <c r="O398" s="638"/>
      <c r="P398" s="638"/>
      <c r="Q398" s="638"/>
      <c r="R398" s="638"/>
      <c r="S398" s="638"/>
      <c r="T398" s="638"/>
      <c r="U398" s="638"/>
      <c r="V398" s="638"/>
      <c r="W398" s="638"/>
      <c r="X398" s="638"/>
      <c r="Y398" s="638"/>
      <c r="Z398" s="638"/>
    </row>
    <row r="399" spans="1:26" ht="12.75" customHeight="1" x14ac:dyDescent="0.35">
      <c r="A399" s="638"/>
      <c r="B399" s="638"/>
      <c r="C399" s="638"/>
      <c r="D399" s="639"/>
      <c r="E399" s="638"/>
      <c r="F399" s="638"/>
      <c r="G399" s="638"/>
      <c r="H399" s="638"/>
      <c r="I399" s="638"/>
      <c r="J399" s="638"/>
      <c r="K399" s="638"/>
      <c r="L399" s="638"/>
      <c r="M399" s="638"/>
      <c r="N399" s="638"/>
      <c r="O399" s="638"/>
      <c r="P399" s="638"/>
      <c r="Q399" s="638"/>
      <c r="R399" s="638"/>
      <c r="S399" s="638"/>
      <c r="T399" s="638"/>
      <c r="U399" s="638"/>
      <c r="V399" s="638"/>
      <c r="W399" s="638"/>
      <c r="X399" s="638"/>
      <c r="Y399" s="638"/>
      <c r="Z399" s="638"/>
    </row>
    <row r="400" spans="1:26" ht="12.75" customHeight="1" x14ac:dyDescent="0.35">
      <c r="A400" s="638"/>
      <c r="B400" s="638"/>
      <c r="C400" s="638"/>
      <c r="D400" s="639"/>
      <c r="E400" s="638"/>
      <c r="F400" s="638"/>
      <c r="G400" s="638"/>
      <c r="H400" s="638"/>
      <c r="I400" s="638"/>
      <c r="J400" s="638"/>
      <c r="K400" s="638"/>
      <c r="L400" s="638"/>
      <c r="M400" s="638"/>
      <c r="N400" s="638"/>
      <c r="O400" s="638"/>
      <c r="P400" s="638"/>
      <c r="Q400" s="638"/>
      <c r="R400" s="638"/>
      <c r="S400" s="638"/>
      <c r="T400" s="638"/>
      <c r="U400" s="638"/>
      <c r="V400" s="638"/>
      <c r="W400" s="638"/>
      <c r="X400" s="638"/>
      <c r="Y400" s="638"/>
      <c r="Z400" s="638"/>
    </row>
    <row r="401" spans="1:26" ht="12.75" customHeight="1" x14ac:dyDescent="0.35">
      <c r="A401" s="638"/>
      <c r="B401" s="638"/>
      <c r="C401" s="638"/>
      <c r="D401" s="639"/>
      <c r="E401" s="638"/>
      <c r="F401" s="638"/>
      <c r="G401" s="638"/>
      <c r="H401" s="638"/>
      <c r="I401" s="638"/>
      <c r="J401" s="638"/>
      <c r="K401" s="638"/>
      <c r="L401" s="638"/>
      <c r="M401" s="638"/>
      <c r="N401" s="638"/>
      <c r="O401" s="638"/>
      <c r="P401" s="638"/>
      <c r="Q401" s="638"/>
      <c r="R401" s="638"/>
      <c r="S401" s="638"/>
      <c r="T401" s="638"/>
      <c r="U401" s="638"/>
      <c r="V401" s="638"/>
      <c r="W401" s="638"/>
      <c r="X401" s="638"/>
      <c r="Y401" s="638"/>
      <c r="Z401" s="638"/>
    </row>
    <row r="402" spans="1:26" ht="12.75" customHeight="1" x14ac:dyDescent="0.35">
      <c r="A402" s="638"/>
      <c r="B402" s="638"/>
      <c r="C402" s="638"/>
      <c r="D402" s="639"/>
      <c r="E402" s="638"/>
      <c r="F402" s="638"/>
      <c r="G402" s="638"/>
      <c r="H402" s="638"/>
      <c r="I402" s="638"/>
      <c r="J402" s="638"/>
      <c r="K402" s="638"/>
      <c r="L402" s="638"/>
      <c r="M402" s="638"/>
      <c r="N402" s="638"/>
      <c r="O402" s="638"/>
      <c r="P402" s="638"/>
      <c r="Q402" s="638"/>
      <c r="R402" s="638"/>
      <c r="S402" s="638"/>
      <c r="T402" s="638"/>
      <c r="U402" s="638"/>
      <c r="V402" s="638"/>
      <c r="W402" s="638"/>
      <c r="X402" s="638"/>
      <c r="Y402" s="638"/>
      <c r="Z402" s="638"/>
    </row>
    <row r="403" spans="1:26" ht="12.75" customHeight="1" x14ac:dyDescent="0.35">
      <c r="A403" s="638"/>
      <c r="B403" s="638"/>
      <c r="C403" s="638"/>
      <c r="D403" s="639"/>
      <c r="E403" s="638"/>
      <c r="F403" s="638"/>
      <c r="G403" s="638"/>
      <c r="H403" s="638"/>
      <c r="I403" s="638"/>
      <c r="J403" s="638"/>
      <c r="K403" s="638"/>
      <c r="L403" s="638"/>
      <c r="M403" s="638"/>
      <c r="N403" s="638"/>
      <c r="O403" s="638"/>
      <c r="P403" s="638"/>
      <c r="Q403" s="638"/>
      <c r="R403" s="638"/>
      <c r="S403" s="638"/>
      <c r="T403" s="638"/>
      <c r="U403" s="638"/>
      <c r="V403" s="638"/>
      <c r="W403" s="638"/>
      <c r="X403" s="638"/>
      <c r="Y403" s="638"/>
      <c r="Z403" s="638"/>
    </row>
    <row r="404" spans="1:26" ht="12.75" customHeight="1" x14ac:dyDescent="0.35">
      <c r="A404" s="638"/>
      <c r="B404" s="638"/>
      <c r="C404" s="638"/>
      <c r="D404" s="639"/>
      <c r="E404" s="638"/>
      <c r="F404" s="638"/>
      <c r="G404" s="638"/>
      <c r="H404" s="638"/>
      <c r="I404" s="638"/>
      <c r="J404" s="638"/>
      <c r="K404" s="638"/>
      <c r="L404" s="638"/>
      <c r="M404" s="638"/>
      <c r="N404" s="638"/>
      <c r="O404" s="638"/>
      <c r="P404" s="638"/>
      <c r="Q404" s="638"/>
      <c r="R404" s="638"/>
      <c r="S404" s="638"/>
      <c r="T404" s="638"/>
      <c r="U404" s="638"/>
      <c r="V404" s="638"/>
      <c r="W404" s="638"/>
      <c r="X404" s="638"/>
      <c r="Y404" s="638"/>
      <c r="Z404" s="638"/>
    </row>
    <row r="405" spans="1:26" ht="12.75" customHeight="1" x14ac:dyDescent="0.35">
      <c r="A405" s="638"/>
      <c r="B405" s="638"/>
      <c r="C405" s="638"/>
      <c r="D405" s="639"/>
      <c r="E405" s="638"/>
      <c r="F405" s="638"/>
      <c r="G405" s="638"/>
      <c r="H405" s="638"/>
      <c r="I405" s="638"/>
      <c r="J405" s="638"/>
      <c r="K405" s="638"/>
      <c r="L405" s="638"/>
      <c r="M405" s="638"/>
      <c r="N405" s="638"/>
      <c r="O405" s="638"/>
      <c r="P405" s="638"/>
      <c r="Q405" s="638"/>
      <c r="R405" s="638"/>
      <c r="S405" s="638"/>
      <c r="T405" s="638"/>
      <c r="U405" s="638"/>
      <c r="V405" s="638"/>
      <c r="W405" s="638"/>
      <c r="X405" s="638"/>
      <c r="Y405" s="638"/>
      <c r="Z405" s="638"/>
    </row>
    <row r="406" spans="1:26" ht="12.75" customHeight="1" x14ac:dyDescent="0.35">
      <c r="A406" s="638"/>
      <c r="B406" s="638"/>
      <c r="C406" s="638"/>
      <c r="D406" s="639"/>
      <c r="E406" s="638"/>
      <c r="F406" s="638"/>
      <c r="G406" s="638"/>
      <c r="H406" s="638"/>
      <c r="I406" s="638"/>
      <c r="J406" s="638"/>
      <c r="K406" s="638"/>
      <c r="L406" s="638"/>
      <c r="M406" s="638"/>
      <c r="N406" s="638"/>
      <c r="O406" s="638"/>
      <c r="P406" s="638"/>
      <c r="Q406" s="638"/>
      <c r="R406" s="638"/>
      <c r="S406" s="638"/>
      <c r="T406" s="638"/>
      <c r="U406" s="638"/>
      <c r="V406" s="638"/>
      <c r="W406" s="638"/>
      <c r="X406" s="638"/>
      <c r="Y406" s="638"/>
      <c r="Z406" s="638"/>
    </row>
    <row r="407" spans="1:26" ht="12.75" customHeight="1" x14ac:dyDescent="0.35">
      <c r="A407" s="638"/>
      <c r="B407" s="638"/>
      <c r="C407" s="638"/>
      <c r="D407" s="639"/>
      <c r="E407" s="638"/>
      <c r="F407" s="638"/>
      <c r="G407" s="638"/>
      <c r="H407" s="638"/>
      <c r="I407" s="638"/>
      <c r="J407" s="638"/>
      <c r="K407" s="638"/>
      <c r="L407" s="638"/>
      <c r="M407" s="638"/>
      <c r="N407" s="638"/>
      <c r="O407" s="638"/>
      <c r="P407" s="638"/>
      <c r="Q407" s="638"/>
      <c r="R407" s="638"/>
      <c r="S407" s="638"/>
      <c r="T407" s="638"/>
      <c r="U407" s="638"/>
      <c r="V407" s="638"/>
      <c r="W407" s="638"/>
      <c r="X407" s="638"/>
      <c r="Y407" s="638"/>
      <c r="Z407" s="638"/>
    </row>
    <row r="408" spans="1:26" ht="12.75" customHeight="1" x14ac:dyDescent="0.35">
      <c r="A408" s="638"/>
      <c r="B408" s="638"/>
      <c r="C408" s="638"/>
      <c r="D408" s="639"/>
      <c r="E408" s="638"/>
      <c r="F408" s="638"/>
      <c r="G408" s="638"/>
      <c r="H408" s="638"/>
      <c r="I408" s="638"/>
      <c r="J408" s="638"/>
      <c r="K408" s="638"/>
      <c r="L408" s="638"/>
      <c r="M408" s="638"/>
      <c r="N408" s="638"/>
      <c r="O408" s="638"/>
      <c r="P408" s="638"/>
      <c r="Q408" s="638"/>
      <c r="R408" s="638"/>
      <c r="S408" s="638"/>
      <c r="T408" s="638"/>
      <c r="U408" s="638"/>
      <c r="V408" s="638"/>
      <c r="W408" s="638"/>
      <c r="X408" s="638"/>
      <c r="Y408" s="638"/>
      <c r="Z408" s="638"/>
    </row>
    <row r="409" spans="1:26" ht="12.75" customHeight="1" x14ac:dyDescent="0.35">
      <c r="A409" s="638"/>
      <c r="B409" s="638"/>
      <c r="C409" s="638"/>
      <c r="D409" s="639"/>
      <c r="E409" s="638"/>
      <c r="F409" s="638"/>
      <c r="G409" s="638"/>
      <c r="H409" s="638"/>
      <c r="I409" s="638"/>
      <c r="J409" s="638"/>
      <c r="K409" s="638"/>
      <c r="L409" s="638"/>
      <c r="M409" s="638"/>
      <c r="N409" s="638"/>
      <c r="O409" s="638"/>
      <c r="P409" s="638"/>
      <c r="Q409" s="638"/>
      <c r="R409" s="638"/>
      <c r="S409" s="638"/>
      <c r="T409" s="638"/>
      <c r="U409" s="638"/>
      <c r="V409" s="638"/>
      <c r="W409" s="638"/>
      <c r="X409" s="638"/>
      <c r="Y409" s="638"/>
      <c r="Z409" s="638"/>
    </row>
    <row r="410" spans="1:26" ht="12.75" customHeight="1" x14ac:dyDescent="0.35">
      <c r="A410" s="638"/>
      <c r="B410" s="638"/>
      <c r="C410" s="638"/>
      <c r="D410" s="639"/>
      <c r="E410" s="638"/>
      <c r="F410" s="638"/>
      <c r="G410" s="638"/>
      <c r="H410" s="638"/>
      <c r="I410" s="638"/>
      <c r="J410" s="638"/>
      <c r="K410" s="638"/>
      <c r="L410" s="638"/>
      <c r="M410" s="638"/>
      <c r="N410" s="638"/>
      <c r="O410" s="638"/>
      <c r="P410" s="638"/>
      <c r="Q410" s="638"/>
      <c r="R410" s="638"/>
      <c r="S410" s="638"/>
      <c r="T410" s="638"/>
      <c r="U410" s="638"/>
      <c r="V410" s="638"/>
      <c r="W410" s="638"/>
      <c r="X410" s="638"/>
      <c r="Y410" s="638"/>
      <c r="Z410" s="638"/>
    </row>
    <row r="411" spans="1:26" ht="12.75" customHeight="1" x14ac:dyDescent="0.35">
      <c r="A411" s="638"/>
      <c r="B411" s="638"/>
      <c r="C411" s="638"/>
      <c r="D411" s="639"/>
      <c r="E411" s="638"/>
      <c r="F411" s="638"/>
      <c r="G411" s="638"/>
      <c r="H411" s="638"/>
      <c r="I411" s="638"/>
      <c r="J411" s="638"/>
      <c r="K411" s="638"/>
      <c r="L411" s="638"/>
      <c r="M411" s="638"/>
      <c r="N411" s="638"/>
      <c r="O411" s="638"/>
      <c r="P411" s="638"/>
      <c r="Q411" s="638"/>
      <c r="R411" s="638"/>
      <c r="S411" s="638"/>
      <c r="T411" s="638"/>
      <c r="U411" s="638"/>
      <c r="V411" s="638"/>
      <c r="W411" s="638"/>
      <c r="X411" s="638"/>
      <c r="Y411" s="638"/>
      <c r="Z411" s="638"/>
    </row>
    <row r="412" spans="1:26" ht="12.75" customHeight="1" x14ac:dyDescent="0.35">
      <c r="A412" s="638"/>
      <c r="B412" s="638"/>
      <c r="C412" s="638"/>
      <c r="D412" s="639"/>
      <c r="E412" s="638"/>
      <c r="F412" s="638"/>
      <c r="G412" s="638"/>
      <c r="H412" s="638"/>
      <c r="I412" s="638"/>
      <c r="J412" s="638"/>
      <c r="K412" s="638"/>
      <c r="L412" s="638"/>
      <c r="M412" s="638"/>
      <c r="N412" s="638"/>
      <c r="O412" s="638"/>
      <c r="P412" s="638"/>
      <c r="Q412" s="638"/>
      <c r="R412" s="638"/>
      <c r="S412" s="638"/>
      <c r="T412" s="638"/>
      <c r="U412" s="638"/>
      <c r="V412" s="638"/>
      <c r="W412" s="638"/>
      <c r="X412" s="638"/>
      <c r="Y412" s="638"/>
      <c r="Z412" s="638"/>
    </row>
    <row r="413" spans="1:26" ht="12.75" customHeight="1" x14ac:dyDescent="0.35">
      <c r="A413" s="638"/>
      <c r="B413" s="638"/>
      <c r="C413" s="638"/>
      <c r="D413" s="639"/>
      <c r="E413" s="638"/>
      <c r="F413" s="638"/>
      <c r="G413" s="638"/>
      <c r="H413" s="638"/>
      <c r="I413" s="638"/>
      <c r="J413" s="638"/>
      <c r="K413" s="638"/>
      <c r="L413" s="638"/>
      <c r="M413" s="638"/>
      <c r="N413" s="638"/>
      <c r="O413" s="638"/>
      <c r="P413" s="638"/>
      <c r="Q413" s="638"/>
      <c r="R413" s="638"/>
      <c r="S413" s="638"/>
      <c r="T413" s="638"/>
      <c r="U413" s="638"/>
      <c r="V413" s="638"/>
      <c r="W413" s="638"/>
      <c r="X413" s="638"/>
      <c r="Y413" s="638"/>
      <c r="Z413" s="638"/>
    </row>
    <row r="414" spans="1:26" ht="12.75" customHeight="1" x14ac:dyDescent="0.35">
      <c r="A414" s="638"/>
      <c r="B414" s="638"/>
      <c r="C414" s="638"/>
      <c r="D414" s="639"/>
      <c r="E414" s="638"/>
      <c r="F414" s="638"/>
      <c r="G414" s="638"/>
      <c r="H414" s="638"/>
      <c r="I414" s="638"/>
      <c r="J414" s="638"/>
      <c r="K414" s="638"/>
      <c r="L414" s="638"/>
      <c r="M414" s="638"/>
      <c r="N414" s="638"/>
      <c r="O414" s="638"/>
      <c r="P414" s="638"/>
      <c r="Q414" s="638"/>
      <c r="R414" s="638"/>
      <c r="S414" s="638"/>
      <c r="T414" s="638"/>
      <c r="U414" s="638"/>
      <c r="V414" s="638"/>
      <c r="W414" s="638"/>
      <c r="X414" s="638"/>
      <c r="Y414" s="638"/>
      <c r="Z414" s="638"/>
    </row>
    <row r="415" spans="1:26" ht="12.75" customHeight="1" x14ac:dyDescent="0.35">
      <c r="A415" s="638"/>
      <c r="B415" s="638"/>
      <c r="C415" s="638"/>
      <c r="D415" s="639"/>
      <c r="E415" s="638"/>
      <c r="F415" s="638"/>
      <c r="G415" s="638"/>
      <c r="H415" s="638"/>
      <c r="I415" s="638"/>
      <c r="J415" s="638"/>
      <c r="K415" s="638"/>
      <c r="L415" s="638"/>
      <c r="M415" s="638"/>
      <c r="N415" s="638"/>
      <c r="O415" s="638"/>
      <c r="P415" s="638"/>
      <c r="Q415" s="638"/>
      <c r="R415" s="638"/>
      <c r="S415" s="638"/>
      <c r="T415" s="638"/>
      <c r="U415" s="638"/>
      <c r="V415" s="638"/>
      <c r="W415" s="638"/>
      <c r="X415" s="638"/>
      <c r="Y415" s="638"/>
      <c r="Z415" s="638"/>
    </row>
    <row r="416" spans="1:26" ht="12.75" customHeight="1" x14ac:dyDescent="0.35">
      <c r="A416" s="638"/>
      <c r="B416" s="638"/>
      <c r="C416" s="638"/>
      <c r="D416" s="639"/>
      <c r="E416" s="638"/>
      <c r="F416" s="638"/>
      <c r="G416" s="638"/>
      <c r="H416" s="638"/>
      <c r="I416" s="638"/>
      <c r="J416" s="638"/>
      <c r="K416" s="638"/>
      <c r="L416" s="638"/>
      <c r="M416" s="638"/>
      <c r="N416" s="638"/>
      <c r="O416" s="638"/>
      <c r="P416" s="638"/>
      <c r="Q416" s="638"/>
      <c r="R416" s="638"/>
      <c r="S416" s="638"/>
      <c r="T416" s="638"/>
      <c r="U416" s="638"/>
      <c r="V416" s="638"/>
      <c r="W416" s="638"/>
      <c r="X416" s="638"/>
      <c r="Y416" s="638"/>
      <c r="Z416" s="638"/>
    </row>
    <row r="417" spans="1:26" ht="12.75" customHeight="1" x14ac:dyDescent="0.35">
      <c r="A417" s="638"/>
      <c r="B417" s="638"/>
      <c r="C417" s="638"/>
      <c r="D417" s="639"/>
      <c r="E417" s="638"/>
      <c r="F417" s="638"/>
      <c r="G417" s="638"/>
      <c r="H417" s="638"/>
      <c r="I417" s="638"/>
      <c r="J417" s="638"/>
      <c r="K417" s="638"/>
      <c r="L417" s="638"/>
      <c r="M417" s="638"/>
      <c r="N417" s="638"/>
      <c r="O417" s="638"/>
      <c r="P417" s="638"/>
      <c r="Q417" s="638"/>
      <c r="R417" s="638"/>
      <c r="S417" s="638"/>
      <c r="T417" s="638"/>
      <c r="U417" s="638"/>
      <c r="V417" s="638"/>
      <c r="W417" s="638"/>
      <c r="X417" s="638"/>
      <c r="Y417" s="638"/>
      <c r="Z417" s="638"/>
    </row>
    <row r="418" spans="1:26" ht="12.75" customHeight="1" x14ac:dyDescent="0.35">
      <c r="A418" s="638"/>
      <c r="B418" s="638"/>
      <c r="C418" s="638"/>
      <c r="D418" s="639"/>
      <c r="E418" s="638"/>
      <c r="F418" s="638"/>
      <c r="G418" s="638"/>
      <c r="H418" s="638"/>
      <c r="I418" s="638"/>
      <c r="J418" s="638"/>
      <c r="K418" s="638"/>
      <c r="L418" s="638"/>
      <c r="M418" s="638"/>
      <c r="N418" s="638"/>
      <c r="O418" s="638"/>
      <c r="P418" s="638"/>
      <c r="Q418" s="638"/>
      <c r="R418" s="638"/>
      <c r="S418" s="638"/>
      <c r="T418" s="638"/>
      <c r="U418" s="638"/>
      <c r="V418" s="638"/>
      <c r="W418" s="638"/>
      <c r="X418" s="638"/>
      <c r="Y418" s="638"/>
      <c r="Z418" s="638"/>
    </row>
    <row r="419" spans="1:26" ht="12.75" customHeight="1" x14ac:dyDescent="0.35">
      <c r="A419" s="638"/>
      <c r="B419" s="638"/>
      <c r="C419" s="638"/>
      <c r="D419" s="639"/>
      <c r="E419" s="638"/>
      <c r="F419" s="638"/>
      <c r="G419" s="638"/>
      <c r="H419" s="638"/>
      <c r="I419" s="638"/>
      <c r="J419" s="638"/>
      <c r="K419" s="638"/>
      <c r="L419" s="638"/>
      <c r="M419" s="638"/>
      <c r="N419" s="638"/>
      <c r="O419" s="638"/>
      <c r="P419" s="638"/>
      <c r="Q419" s="638"/>
      <c r="R419" s="638"/>
      <c r="S419" s="638"/>
      <c r="T419" s="638"/>
      <c r="U419" s="638"/>
      <c r="V419" s="638"/>
      <c r="W419" s="638"/>
      <c r="X419" s="638"/>
      <c r="Y419" s="638"/>
      <c r="Z419" s="638"/>
    </row>
    <row r="420" spans="1:26" ht="12.75" customHeight="1" x14ac:dyDescent="0.35">
      <c r="A420" s="638"/>
      <c r="B420" s="638"/>
      <c r="C420" s="638"/>
      <c r="D420" s="639"/>
      <c r="E420" s="638"/>
      <c r="F420" s="638"/>
      <c r="G420" s="638"/>
      <c r="H420" s="638"/>
      <c r="I420" s="638"/>
      <c r="J420" s="638"/>
      <c r="K420" s="638"/>
      <c r="L420" s="638"/>
      <c r="M420" s="638"/>
      <c r="N420" s="638"/>
      <c r="O420" s="638"/>
      <c r="P420" s="638"/>
      <c r="Q420" s="638"/>
      <c r="R420" s="638"/>
      <c r="S420" s="638"/>
      <c r="T420" s="638"/>
      <c r="U420" s="638"/>
      <c r="V420" s="638"/>
      <c r="W420" s="638"/>
      <c r="X420" s="638"/>
      <c r="Y420" s="638"/>
      <c r="Z420" s="638"/>
    </row>
    <row r="421" spans="1:26" ht="12.75" customHeight="1" x14ac:dyDescent="0.35">
      <c r="A421" s="638"/>
      <c r="B421" s="638"/>
      <c r="C421" s="638"/>
      <c r="D421" s="639"/>
      <c r="E421" s="638"/>
      <c r="F421" s="638"/>
      <c r="G421" s="638"/>
      <c r="H421" s="638"/>
      <c r="I421" s="638"/>
      <c r="J421" s="638"/>
      <c r="K421" s="638"/>
      <c r="L421" s="638"/>
      <c r="M421" s="638"/>
      <c r="N421" s="638"/>
      <c r="O421" s="638"/>
      <c r="P421" s="638"/>
      <c r="Q421" s="638"/>
      <c r="R421" s="638"/>
      <c r="S421" s="638"/>
      <c r="T421" s="638"/>
      <c r="U421" s="638"/>
      <c r="V421" s="638"/>
      <c r="W421" s="638"/>
      <c r="X421" s="638"/>
      <c r="Y421" s="638"/>
      <c r="Z421" s="638"/>
    </row>
    <row r="422" spans="1:26" ht="12.75" customHeight="1" x14ac:dyDescent="0.35">
      <c r="A422" s="638"/>
      <c r="B422" s="638"/>
      <c r="C422" s="638"/>
      <c r="D422" s="639"/>
      <c r="E422" s="638"/>
      <c r="F422" s="638"/>
      <c r="G422" s="638"/>
      <c r="H422" s="638"/>
      <c r="I422" s="638"/>
      <c r="J422" s="638"/>
      <c r="K422" s="638"/>
      <c r="L422" s="638"/>
      <c r="M422" s="638"/>
      <c r="N422" s="638"/>
      <c r="O422" s="638"/>
      <c r="P422" s="638"/>
      <c r="Q422" s="638"/>
      <c r="R422" s="638"/>
      <c r="S422" s="638"/>
      <c r="T422" s="638"/>
      <c r="U422" s="638"/>
      <c r="V422" s="638"/>
      <c r="W422" s="638"/>
      <c r="X422" s="638"/>
      <c r="Y422" s="638"/>
      <c r="Z422" s="638"/>
    </row>
    <row r="423" spans="1:26" ht="12.75" customHeight="1" x14ac:dyDescent="0.35">
      <c r="A423" s="638"/>
      <c r="B423" s="638"/>
      <c r="C423" s="638"/>
      <c r="D423" s="639"/>
      <c r="E423" s="638"/>
      <c r="F423" s="638"/>
      <c r="G423" s="638"/>
      <c r="H423" s="638"/>
      <c r="I423" s="638"/>
      <c r="J423" s="638"/>
      <c r="K423" s="638"/>
      <c r="L423" s="638"/>
      <c r="M423" s="638"/>
      <c r="N423" s="638"/>
      <c r="O423" s="638"/>
      <c r="P423" s="638"/>
      <c r="Q423" s="638"/>
      <c r="R423" s="638"/>
      <c r="S423" s="638"/>
      <c r="T423" s="638"/>
      <c r="U423" s="638"/>
      <c r="V423" s="638"/>
      <c r="W423" s="638"/>
      <c r="X423" s="638"/>
      <c r="Y423" s="638"/>
      <c r="Z423" s="638"/>
    </row>
    <row r="424" spans="1:26" ht="12.75" customHeight="1" x14ac:dyDescent="0.35">
      <c r="A424" s="638"/>
      <c r="B424" s="638"/>
      <c r="C424" s="638"/>
      <c r="D424" s="639"/>
      <c r="E424" s="638"/>
      <c r="F424" s="638"/>
      <c r="G424" s="638"/>
      <c r="H424" s="638"/>
      <c r="I424" s="638"/>
      <c r="J424" s="638"/>
      <c r="K424" s="638"/>
      <c r="L424" s="638"/>
      <c r="M424" s="638"/>
      <c r="N424" s="638"/>
      <c r="O424" s="638"/>
      <c r="P424" s="638"/>
      <c r="Q424" s="638"/>
      <c r="R424" s="638"/>
      <c r="S424" s="638"/>
      <c r="T424" s="638"/>
      <c r="U424" s="638"/>
      <c r="V424" s="638"/>
      <c r="W424" s="638"/>
      <c r="X424" s="638"/>
      <c r="Y424" s="638"/>
      <c r="Z424" s="638"/>
    </row>
    <row r="425" spans="1:26" ht="12.75" customHeight="1" x14ac:dyDescent="0.35">
      <c r="A425" s="638"/>
      <c r="B425" s="638"/>
      <c r="C425" s="638"/>
      <c r="D425" s="639"/>
      <c r="E425" s="638"/>
      <c r="F425" s="638"/>
      <c r="G425" s="638"/>
      <c r="H425" s="638"/>
      <c r="I425" s="638"/>
      <c r="J425" s="638"/>
      <c r="K425" s="638"/>
      <c r="L425" s="638"/>
      <c r="M425" s="638"/>
      <c r="N425" s="638"/>
      <c r="O425" s="638"/>
      <c r="P425" s="638"/>
      <c r="Q425" s="638"/>
      <c r="R425" s="638"/>
      <c r="S425" s="638"/>
      <c r="T425" s="638"/>
      <c r="U425" s="638"/>
      <c r="V425" s="638"/>
      <c r="W425" s="638"/>
      <c r="X425" s="638"/>
      <c r="Y425" s="638"/>
      <c r="Z425" s="638"/>
    </row>
    <row r="426" spans="1:26" ht="12.75" customHeight="1" x14ac:dyDescent="0.35">
      <c r="A426" s="638"/>
      <c r="B426" s="638"/>
      <c r="C426" s="638"/>
      <c r="D426" s="639"/>
      <c r="E426" s="638"/>
      <c r="F426" s="638"/>
      <c r="G426" s="638"/>
      <c r="H426" s="638"/>
      <c r="I426" s="638"/>
      <c r="J426" s="638"/>
      <c r="K426" s="638"/>
      <c r="L426" s="638"/>
      <c r="M426" s="638"/>
      <c r="N426" s="638"/>
      <c r="O426" s="638"/>
      <c r="P426" s="638"/>
      <c r="Q426" s="638"/>
      <c r="R426" s="638"/>
      <c r="S426" s="638"/>
      <c r="T426" s="638"/>
      <c r="U426" s="638"/>
      <c r="V426" s="638"/>
      <c r="W426" s="638"/>
      <c r="X426" s="638"/>
      <c r="Y426" s="638"/>
      <c r="Z426" s="638"/>
    </row>
    <row r="427" spans="1:26" ht="12.75" customHeight="1" x14ac:dyDescent="0.35">
      <c r="A427" s="638"/>
      <c r="B427" s="638"/>
      <c r="C427" s="638"/>
      <c r="D427" s="639"/>
      <c r="E427" s="638"/>
      <c r="F427" s="638"/>
      <c r="G427" s="638"/>
      <c r="H427" s="638"/>
      <c r="I427" s="638"/>
      <c r="J427" s="638"/>
      <c r="K427" s="638"/>
      <c r="L427" s="638"/>
      <c r="M427" s="638"/>
      <c r="N427" s="638"/>
      <c r="O427" s="638"/>
      <c r="P427" s="638"/>
      <c r="Q427" s="638"/>
      <c r="R427" s="638"/>
      <c r="S427" s="638"/>
      <c r="T427" s="638"/>
      <c r="U427" s="638"/>
      <c r="V427" s="638"/>
      <c r="W427" s="638"/>
      <c r="X427" s="638"/>
      <c r="Y427" s="638"/>
      <c r="Z427" s="638"/>
    </row>
    <row r="428" spans="1:26" ht="12.75" customHeight="1" x14ac:dyDescent="0.35">
      <c r="A428" s="638"/>
      <c r="B428" s="638"/>
      <c r="C428" s="638"/>
      <c r="D428" s="639"/>
      <c r="E428" s="638"/>
      <c r="F428" s="638"/>
      <c r="G428" s="638"/>
      <c r="H428" s="638"/>
      <c r="I428" s="638"/>
      <c r="J428" s="638"/>
      <c r="K428" s="638"/>
      <c r="L428" s="638"/>
      <c r="M428" s="638"/>
      <c r="N428" s="638"/>
      <c r="O428" s="638"/>
      <c r="P428" s="638"/>
      <c r="Q428" s="638"/>
      <c r="R428" s="638"/>
      <c r="S428" s="638"/>
      <c r="T428" s="638"/>
      <c r="U428" s="638"/>
      <c r="V428" s="638"/>
      <c r="W428" s="638"/>
      <c r="X428" s="638"/>
      <c r="Y428" s="638"/>
      <c r="Z428" s="638"/>
    </row>
    <row r="429" spans="1:26" ht="12.75" customHeight="1" x14ac:dyDescent="0.35">
      <c r="A429" s="638"/>
      <c r="B429" s="638"/>
      <c r="C429" s="638"/>
      <c r="D429" s="639"/>
      <c r="E429" s="638"/>
      <c r="F429" s="638"/>
      <c r="G429" s="638"/>
      <c r="H429" s="638"/>
      <c r="I429" s="638"/>
      <c r="J429" s="638"/>
      <c r="K429" s="638"/>
      <c r="L429" s="638"/>
      <c r="M429" s="638"/>
      <c r="N429" s="638"/>
      <c r="O429" s="638"/>
      <c r="P429" s="638"/>
      <c r="Q429" s="638"/>
      <c r="R429" s="638"/>
      <c r="S429" s="638"/>
      <c r="T429" s="638"/>
      <c r="U429" s="638"/>
      <c r="V429" s="638"/>
      <c r="W429" s="638"/>
      <c r="X429" s="638"/>
      <c r="Y429" s="638"/>
      <c r="Z429" s="638"/>
    </row>
    <row r="430" spans="1:26" ht="12.75" customHeight="1" x14ac:dyDescent="0.35">
      <c r="A430" s="638"/>
      <c r="B430" s="638"/>
      <c r="C430" s="638"/>
      <c r="D430" s="639"/>
      <c r="E430" s="638"/>
      <c r="F430" s="638"/>
      <c r="G430" s="638"/>
      <c r="H430" s="638"/>
      <c r="I430" s="638"/>
      <c r="J430" s="638"/>
      <c r="K430" s="638"/>
      <c r="L430" s="638"/>
      <c r="M430" s="638"/>
      <c r="N430" s="638"/>
      <c r="O430" s="638"/>
      <c r="P430" s="638"/>
      <c r="Q430" s="638"/>
      <c r="R430" s="638"/>
      <c r="S430" s="638"/>
      <c r="T430" s="638"/>
      <c r="U430" s="638"/>
      <c r="V430" s="638"/>
      <c r="W430" s="638"/>
      <c r="X430" s="638"/>
      <c r="Y430" s="638"/>
      <c r="Z430" s="638"/>
    </row>
    <row r="431" spans="1:26" ht="12.75" customHeight="1" x14ac:dyDescent="0.35">
      <c r="A431" s="638"/>
      <c r="B431" s="638"/>
      <c r="C431" s="638"/>
      <c r="D431" s="639"/>
      <c r="E431" s="638"/>
      <c r="F431" s="638"/>
      <c r="G431" s="638"/>
      <c r="H431" s="638"/>
      <c r="I431" s="638"/>
      <c r="J431" s="638"/>
      <c r="K431" s="638"/>
      <c r="L431" s="638"/>
      <c r="M431" s="638"/>
      <c r="N431" s="638"/>
      <c r="O431" s="638"/>
      <c r="P431" s="638"/>
      <c r="Q431" s="638"/>
      <c r="R431" s="638"/>
      <c r="S431" s="638"/>
      <c r="T431" s="638"/>
      <c r="U431" s="638"/>
      <c r="V431" s="638"/>
      <c r="W431" s="638"/>
      <c r="X431" s="638"/>
      <c r="Y431" s="638"/>
      <c r="Z431" s="638"/>
    </row>
    <row r="432" spans="1:26" ht="12.75" customHeight="1" x14ac:dyDescent="0.35">
      <c r="A432" s="638"/>
      <c r="B432" s="638"/>
      <c r="C432" s="638"/>
      <c r="D432" s="639"/>
      <c r="E432" s="638"/>
      <c r="F432" s="638"/>
      <c r="G432" s="638"/>
      <c r="H432" s="638"/>
      <c r="I432" s="638"/>
      <c r="J432" s="638"/>
      <c r="K432" s="638"/>
      <c r="L432" s="638"/>
      <c r="M432" s="638"/>
      <c r="N432" s="638"/>
      <c r="O432" s="638"/>
      <c r="P432" s="638"/>
      <c r="Q432" s="638"/>
      <c r="R432" s="638"/>
      <c r="S432" s="638"/>
      <c r="T432" s="638"/>
      <c r="U432" s="638"/>
      <c r="V432" s="638"/>
      <c r="W432" s="638"/>
      <c r="X432" s="638"/>
      <c r="Y432" s="638"/>
      <c r="Z432" s="638"/>
    </row>
    <row r="433" spans="1:26" ht="12.75" customHeight="1" x14ac:dyDescent="0.35">
      <c r="A433" s="638"/>
      <c r="B433" s="638"/>
      <c r="C433" s="638"/>
      <c r="D433" s="639"/>
      <c r="E433" s="638"/>
      <c r="F433" s="638"/>
      <c r="G433" s="638"/>
      <c r="H433" s="638"/>
      <c r="I433" s="638"/>
      <c r="J433" s="638"/>
      <c r="K433" s="638"/>
      <c r="L433" s="638"/>
      <c r="M433" s="638"/>
      <c r="N433" s="638"/>
      <c r="O433" s="638"/>
      <c r="P433" s="638"/>
      <c r="Q433" s="638"/>
      <c r="R433" s="638"/>
      <c r="S433" s="638"/>
      <c r="T433" s="638"/>
      <c r="U433" s="638"/>
      <c r="V433" s="638"/>
      <c r="W433" s="638"/>
      <c r="X433" s="638"/>
      <c r="Y433" s="638"/>
      <c r="Z433" s="638"/>
    </row>
    <row r="434" spans="1:26" ht="12.75" customHeight="1" x14ac:dyDescent="0.35">
      <c r="A434" s="638"/>
      <c r="B434" s="638"/>
      <c r="C434" s="638"/>
      <c r="D434" s="639"/>
      <c r="E434" s="638"/>
      <c r="F434" s="638"/>
      <c r="G434" s="638"/>
      <c r="H434" s="638"/>
      <c r="I434" s="638"/>
      <c r="J434" s="638"/>
      <c r="K434" s="638"/>
      <c r="L434" s="638"/>
      <c r="M434" s="638"/>
      <c r="N434" s="638"/>
      <c r="O434" s="638"/>
      <c r="P434" s="638"/>
      <c r="Q434" s="638"/>
      <c r="R434" s="638"/>
      <c r="S434" s="638"/>
      <c r="T434" s="638"/>
      <c r="U434" s="638"/>
      <c r="V434" s="638"/>
      <c r="W434" s="638"/>
      <c r="X434" s="638"/>
      <c r="Y434" s="638"/>
      <c r="Z434" s="638"/>
    </row>
    <row r="435" spans="1:26" ht="12.75" customHeight="1" x14ac:dyDescent="0.35">
      <c r="A435" s="638"/>
      <c r="B435" s="638"/>
      <c r="C435" s="638"/>
      <c r="D435" s="639"/>
      <c r="E435" s="638"/>
      <c r="F435" s="638"/>
      <c r="G435" s="638"/>
      <c r="H435" s="638"/>
      <c r="I435" s="638"/>
      <c r="J435" s="638"/>
      <c r="K435" s="638"/>
      <c r="L435" s="638"/>
      <c r="M435" s="638"/>
      <c r="N435" s="638"/>
      <c r="O435" s="638"/>
      <c r="P435" s="638"/>
      <c r="Q435" s="638"/>
      <c r="R435" s="638"/>
      <c r="S435" s="638"/>
      <c r="T435" s="638"/>
      <c r="U435" s="638"/>
      <c r="V435" s="638"/>
      <c r="W435" s="638"/>
      <c r="X435" s="638"/>
      <c r="Y435" s="638"/>
      <c r="Z435" s="638"/>
    </row>
    <row r="436" spans="1:26" ht="12.75" customHeight="1" x14ac:dyDescent="0.35">
      <c r="A436" s="638"/>
      <c r="B436" s="638"/>
      <c r="C436" s="638"/>
      <c r="D436" s="639"/>
      <c r="E436" s="638"/>
      <c r="F436" s="638"/>
      <c r="G436" s="638"/>
      <c r="H436" s="638"/>
      <c r="I436" s="638"/>
      <c r="J436" s="638"/>
      <c r="K436" s="638"/>
      <c r="L436" s="638"/>
      <c r="M436" s="638"/>
      <c r="N436" s="638"/>
      <c r="O436" s="638"/>
      <c r="P436" s="638"/>
      <c r="Q436" s="638"/>
      <c r="R436" s="638"/>
      <c r="S436" s="638"/>
      <c r="T436" s="638"/>
      <c r="U436" s="638"/>
      <c r="V436" s="638"/>
      <c r="W436" s="638"/>
      <c r="X436" s="638"/>
      <c r="Y436" s="638"/>
      <c r="Z436" s="638"/>
    </row>
    <row r="437" spans="1:26" ht="12.75" customHeight="1" x14ac:dyDescent="0.35">
      <c r="A437" s="638"/>
      <c r="B437" s="638"/>
      <c r="C437" s="638"/>
      <c r="D437" s="639"/>
      <c r="E437" s="638"/>
      <c r="F437" s="638"/>
      <c r="G437" s="638"/>
      <c r="H437" s="638"/>
      <c r="I437" s="638"/>
      <c r="J437" s="638"/>
      <c r="K437" s="638"/>
      <c r="L437" s="638"/>
      <c r="M437" s="638"/>
      <c r="N437" s="638"/>
      <c r="O437" s="638"/>
      <c r="P437" s="638"/>
      <c r="Q437" s="638"/>
      <c r="R437" s="638"/>
      <c r="S437" s="638"/>
      <c r="T437" s="638"/>
      <c r="U437" s="638"/>
      <c r="V437" s="638"/>
      <c r="W437" s="638"/>
      <c r="X437" s="638"/>
      <c r="Y437" s="638"/>
      <c r="Z437" s="638"/>
    </row>
    <row r="438" spans="1:26" ht="12.75" customHeight="1" x14ac:dyDescent="0.35">
      <c r="A438" s="638"/>
      <c r="B438" s="638"/>
      <c r="C438" s="638"/>
      <c r="D438" s="639"/>
      <c r="E438" s="638"/>
      <c r="F438" s="638"/>
      <c r="G438" s="638"/>
      <c r="H438" s="638"/>
      <c r="I438" s="638"/>
      <c r="J438" s="638"/>
      <c r="K438" s="638"/>
      <c r="L438" s="638"/>
      <c r="M438" s="638"/>
      <c r="N438" s="638"/>
      <c r="O438" s="638"/>
      <c r="P438" s="638"/>
      <c r="Q438" s="638"/>
      <c r="R438" s="638"/>
      <c r="S438" s="638"/>
      <c r="T438" s="638"/>
      <c r="U438" s="638"/>
      <c r="V438" s="638"/>
      <c r="W438" s="638"/>
      <c r="X438" s="638"/>
      <c r="Y438" s="638"/>
      <c r="Z438" s="638"/>
    </row>
    <row r="439" spans="1:26" ht="12.75" customHeight="1" x14ac:dyDescent="0.35">
      <c r="A439" s="638"/>
      <c r="B439" s="638"/>
      <c r="C439" s="638"/>
      <c r="D439" s="639"/>
      <c r="E439" s="638"/>
      <c r="F439" s="638"/>
      <c r="G439" s="638"/>
      <c r="H439" s="638"/>
      <c r="I439" s="638"/>
      <c r="J439" s="638"/>
      <c r="K439" s="638"/>
      <c r="L439" s="638"/>
      <c r="M439" s="638"/>
      <c r="N439" s="638"/>
      <c r="O439" s="638"/>
      <c r="P439" s="638"/>
      <c r="Q439" s="638"/>
      <c r="R439" s="638"/>
      <c r="S439" s="638"/>
      <c r="T439" s="638"/>
      <c r="U439" s="638"/>
      <c r="V439" s="638"/>
      <c r="W439" s="638"/>
      <c r="X439" s="638"/>
      <c r="Y439" s="638"/>
      <c r="Z439" s="638"/>
    </row>
    <row r="440" spans="1:26" ht="12.75" customHeight="1" x14ac:dyDescent="0.35">
      <c r="A440" s="638"/>
      <c r="B440" s="638"/>
      <c r="C440" s="638"/>
      <c r="D440" s="639"/>
      <c r="E440" s="638"/>
      <c r="F440" s="638"/>
      <c r="G440" s="638"/>
      <c r="H440" s="638"/>
      <c r="I440" s="638"/>
      <c r="J440" s="638"/>
      <c r="K440" s="638"/>
      <c r="L440" s="638"/>
      <c r="M440" s="638"/>
      <c r="N440" s="638"/>
      <c r="O440" s="638"/>
      <c r="P440" s="638"/>
      <c r="Q440" s="638"/>
      <c r="R440" s="638"/>
      <c r="S440" s="638"/>
      <c r="T440" s="638"/>
      <c r="U440" s="638"/>
      <c r="V440" s="638"/>
      <c r="W440" s="638"/>
      <c r="X440" s="638"/>
      <c r="Y440" s="638"/>
      <c r="Z440" s="638"/>
    </row>
    <row r="441" spans="1:26" ht="12.75" customHeight="1" x14ac:dyDescent="0.35">
      <c r="A441" s="638"/>
      <c r="B441" s="638"/>
      <c r="C441" s="638"/>
      <c r="D441" s="639"/>
      <c r="E441" s="638"/>
      <c r="F441" s="638"/>
      <c r="G441" s="638"/>
      <c r="H441" s="638"/>
      <c r="I441" s="638"/>
      <c r="J441" s="638"/>
      <c r="K441" s="638"/>
      <c r="L441" s="638"/>
      <c r="M441" s="638"/>
      <c r="N441" s="638"/>
      <c r="O441" s="638"/>
      <c r="P441" s="638"/>
      <c r="Q441" s="638"/>
      <c r="R441" s="638"/>
      <c r="S441" s="638"/>
      <c r="T441" s="638"/>
      <c r="U441" s="638"/>
      <c r="V441" s="638"/>
      <c r="W441" s="638"/>
      <c r="X441" s="638"/>
      <c r="Y441" s="638"/>
      <c r="Z441" s="638"/>
    </row>
    <row r="442" spans="1:26" ht="12.75" customHeight="1" x14ac:dyDescent="0.35">
      <c r="A442" s="638"/>
      <c r="B442" s="638"/>
      <c r="C442" s="638"/>
      <c r="D442" s="639"/>
      <c r="E442" s="638"/>
      <c r="F442" s="638"/>
      <c r="G442" s="638"/>
      <c r="H442" s="638"/>
      <c r="I442" s="638"/>
      <c r="J442" s="638"/>
      <c r="K442" s="638"/>
      <c r="L442" s="638"/>
      <c r="M442" s="638"/>
      <c r="N442" s="638"/>
      <c r="O442" s="638"/>
      <c r="P442" s="638"/>
      <c r="Q442" s="638"/>
      <c r="R442" s="638"/>
      <c r="S442" s="638"/>
      <c r="T442" s="638"/>
      <c r="U442" s="638"/>
      <c r="V442" s="638"/>
      <c r="W442" s="638"/>
      <c r="X442" s="638"/>
      <c r="Y442" s="638"/>
      <c r="Z442" s="638"/>
    </row>
    <row r="443" spans="1:26" ht="12.75" customHeight="1" x14ac:dyDescent="0.35">
      <c r="A443" s="638"/>
      <c r="B443" s="638"/>
      <c r="C443" s="638"/>
      <c r="D443" s="639"/>
      <c r="E443" s="638"/>
      <c r="F443" s="638"/>
      <c r="G443" s="638"/>
      <c r="H443" s="638"/>
      <c r="I443" s="638"/>
      <c r="J443" s="638"/>
      <c r="K443" s="638"/>
      <c r="L443" s="638"/>
      <c r="M443" s="638"/>
      <c r="N443" s="638"/>
      <c r="O443" s="638"/>
      <c r="P443" s="638"/>
      <c r="Q443" s="638"/>
      <c r="R443" s="638"/>
      <c r="S443" s="638"/>
      <c r="T443" s="638"/>
      <c r="U443" s="638"/>
      <c r="V443" s="638"/>
      <c r="W443" s="638"/>
      <c r="X443" s="638"/>
      <c r="Y443" s="638"/>
      <c r="Z443" s="638"/>
    </row>
    <row r="444" spans="1:26" ht="12.75" customHeight="1" x14ac:dyDescent="0.35">
      <c r="A444" s="638"/>
      <c r="B444" s="638"/>
      <c r="C444" s="638"/>
      <c r="D444" s="639"/>
      <c r="E444" s="638"/>
      <c r="F444" s="638"/>
      <c r="G444" s="638"/>
      <c r="H444" s="638"/>
      <c r="I444" s="638"/>
      <c r="J444" s="638"/>
      <c r="K444" s="638"/>
      <c r="L444" s="638"/>
      <c r="M444" s="638"/>
      <c r="N444" s="638"/>
      <c r="O444" s="638"/>
      <c r="P444" s="638"/>
      <c r="Q444" s="638"/>
      <c r="R444" s="638"/>
      <c r="S444" s="638"/>
      <c r="T444" s="638"/>
      <c r="U444" s="638"/>
      <c r="V444" s="638"/>
      <c r="W444" s="638"/>
      <c r="X444" s="638"/>
      <c r="Y444" s="638"/>
      <c r="Z444" s="638"/>
    </row>
    <row r="445" spans="1:26" ht="12.75" customHeight="1" x14ac:dyDescent="0.35">
      <c r="A445" s="638"/>
      <c r="B445" s="638"/>
      <c r="C445" s="638"/>
      <c r="D445" s="639"/>
      <c r="E445" s="638"/>
      <c r="F445" s="638"/>
      <c r="G445" s="638"/>
      <c r="H445" s="638"/>
      <c r="I445" s="638"/>
      <c r="J445" s="638"/>
      <c r="K445" s="638"/>
      <c r="L445" s="638"/>
      <c r="M445" s="638"/>
      <c r="N445" s="638"/>
      <c r="O445" s="638"/>
      <c r="P445" s="638"/>
      <c r="Q445" s="638"/>
      <c r="R445" s="638"/>
      <c r="S445" s="638"/>
      <c r="T445" s="638"/>
      <c r="U445" s="638"/>
      <c r="V445" s="638"/>
      <c r="W445" s="638"/>
      <c r="X445" s="638"/>
      <c r="Y445" s="638"/>
      <c r="Z445" s="638"/>
    </row>
    <row r="446" spans="1:26" ht="12.75" customHeight="1" x14ac:dyDescent="0.35">
      <c r="A446" s="638"/>
      <c r="B446" s="638"/>
      <c r="C446" s="638"/>
      <c r="D446" s="639"/>
      <c r="E446" s="638"/>
      <c r="F446" s="638"/>
      <c r="G446" s="638"/>
      <c r="H446" s="638"/>
      <c r="I446" s="638"/>
      <c r="J446" s="638"/>
      <c r="K446" s="638"/>
      <c r="L446" s="638"/>
      <c r="M446" s="638"/>
      <c r="N446" s="638"/>
      <c r="O446" s="638"/>
      <c r="P446" s="638"/>
      <c r="Q446" s="638"/>
      <c r="R446" s="638"/>
      <c r="S446" s="638"/>
      <c r="T446" s="638"/>
      <c r="U446" s="638"/>
      <c r="V446" s="638"/>
      <c r="W446" s="638"/>
      <c r="X446" s="638"/>
      <c r="Y446" s="638"/>
      <c r="Z446" s="638"/>
    </row>
    <row r="447" spans="1:26" ht="12.75" customHeight="1" x14ac:dyDescent="0.35">
      <c r="A447" s="638"/>
      <c r="B447" s="638"/>
      <c r="C447" s="638"/>
      <c r="D447" s="639"/>
      <c r="E447" s="638"/>
      <c r="F447" s="638"/>
      <c r="G447" s="638"/>
      <c r="H447" s="638"/>
      <c r="I447" s="638"/>
      <c r="J447" s="638"/>
      <c r="K447" s="638"/>
      <c r="L447" s="638"/>
      <c r="M447" s="638"/>
      <c r="N447" s="638"/>
      <c r="O447" s="638"/>
      <c r="P447" s="638"/>
      <c r="Q447" s="638"/>
      <c r="R447" s="638"/>
      <c r="S447" s="638"/>
      <c r="T447" s="638"/>
      <c r="U447" s="638"/>
      <c r="V447" s="638"/>
      <c r="W447" s="638"/>
      <c r="X447" s="638"/>
      <c r="Y447" s="638"/>
      <c r="Z447" s="638"/>
    </row>
    <row r="448" spans="1:26" ht="12.75" customHeight="1" x14ac:dyDescent="0.35">
      <c r="A448" s="638"/>
      <c r="B448" s="638"/>
      <c r="C448" s="638"/>
      <c r="D448" s="639"/>
      <c r="E448" s="638"/>
      <c r="F448" s="638"/>
      <c r="G448" s="638"/>
      <c r="H448" s="638"/>
      <c r="I448" s="638"/>
      <c r="J448" s="638"/>
      <c r="K448" s="638"/>
      <c r="L448" s="638"/>
      <c r="M448" s="638"/>
      <c r="N448" s="638"/>
      <c r="O448" s="638"/>
      <c r="P448" s="638"/>
      <c r="Q448" s="638"/>
      <c r="R448" s="638"/>
      <c r="S448" s="638"/>
      <c r="T448" s="638"/>
      <c r="U448" s="638"/>
      <c r="V448" s="638"/>
      <c r="W448" s="638"/>
      <c r="X448" s="638"/>
      <c r="Y448" s="638"/>
      <c r="Z448" s="638"/>
    </row>
    <row r="449" spans="1:26" ht="12.75" customHeight="1" x14ac:dyDescent="0.35">
      <c r="A449" s="638"/>
      <c r="B449" s="638"/>
      <c r="C449" s="638"/>
      <c r="D449" s="639"/>
      <c r="E449" s="638"/>
      <c r="F449" s="638"/>
      <c r="G449" s="638"/>
      <c r="H449" s="638"/>
      <c r="I449" s="638"/>
      <c r="J449" s="638"/>
      <c r="K449" s="638"/>
      <c r="L449" s="638"/>
      <c r="M449" s="638"/>
      <c r="N449" s="638"/>
      <c r="O449" s="638"/>
      <c r="P449" s="638"/>
      <c r="Q449" s="638"/>
      <c r="R449" s="638"/>
      <c r="S449" s="638"/>
      <c r="T449" s="638"/>
      <c r="U449" s="638"/>
      <c r="V449" s="638"/>
      <c r="W449" s="638"/>
      <c r="X449" s="638"/>
      <c r="Y449" s="638"/>
      <c r="Z449" s="638"/>
    </row>
    <row r="450" spans="1:26" ht="12.75" customHeight="1" x14ac:dyDescent="0.35">
      <c r="A450" s="638"/>
      <c r="B450" s="638"/>
      <c r="C450" s="638"/>
      <c r="D450" s="639"/>
      <c r="E450" s="638"/>
      <c r="F450" s="638"/>
      <c r="G450" s="638"/>
      <c r="H450" s="638"/>
      <c r="I450" s="638"/>
      <c r="J450" s="638"/>
      <c r="K450" s="638"/>
      <c r="L450" s="638"/>
      <c r="M450" s="638"/>
      <c r="N450" s="638"/>
      <c r="O450" s="638"/>
      <c r="P450" s="638"/>
      <c r="Q450" s="638"/>
      <c r="R450" s="638"/>
      <c r="S450" s="638"/>
      <c r="T450" s="638"/>
      <c r="U450" s="638"/>
      <c r="V450" s="638"/>
      <c r="W450" s="638"/>
      <c r="X450" s="638"/>
      <c r="Y450" s="638"/>
      <c r="Z450" s="638"/>
    </row>
    <row r="451" spans="1:26" ht="12.75" customHeight="1" x14ac:dyDescent="0.35">
      <c r="A451" s="638"/>
      <c r="B451" s="638"/>
      <c r="C451" s="638"/>
      <c r="D451" s="639"/>
      <c r="E451" s="638"/>
      <c r="F451" s="638"/>
      <c r="G451" s="638"/>
      <c r="H451" s="638"/>
      <c r="I451" s="638"/>
      <c r="J451" s="638"/>
      <c r="K451" s="638"/>
      <c r="L451" s="638"/>
      <c r="M451" s="638"/>
      <c r="N451" s="638"/>
      <c r="O451" s="638"/>
      <c r="P451" s="638"/>
      <c r="Q451" s="638"/>
      <c r="R451" s="638"/>
      <c r="S451" s="638"/>
      <c r="T451" s="638"/>
      <c r="U451" s="638"/>
      <c r="V451" s="638"/>
      <c r="W451" s="638"/>
      <c r="X451" s="638"/>
      <c r="Y451" s="638"/>
      <c r="Z451" s="638"/>
    </row>
    <row r="452" spans="1:26" ht="12.75" customHeight="1" x14ac:dyDescent="0.35">
      <c r="A452" s="638"/>
      <c r="B452" s="638"/>
      <c r="C452" s="638"/>
      <c r="D452" s="639"/>
      <c r="E452" s="638"/>
      <c r="F452" s="638"/>
      <c r="G452" s="638"/>
      <c r="H452" s="638"/>
      <c r="I452" s="638"/>
      <c r="J452" s="638"/>
      <c r="K452" s="638"/>
      <c r="L452" s="638"/>
      <c r="M452" s="638"/>
      <c r="N452" s="638"/>
      <c r="O452" s="638"/>
      <c r="P452" s="638"/>
      <c r="Q452" s="638"/>
      <c r="R452" s="638"/>
      <c r="S452" s="638"/>
      <c r="T452" s="638"/>
      <c r="U452" s="638"/>
      <c r="V452" s="638"/>
      <c r="W452" s="638"/>
      <c r="X452" s="638"/>
      <c r="Y452" s="638"/>
      <c r="Z452" s="638"/>
    </row>
    <row r="453" spans="1:26" ht="12.75" customHeight="1" x14ac:dyDescent="0.35">
      <c r="A453" s="638"/>
      <c r="B453" s="638"/>
      <c r="C453" s="638"/>
      <c r="D453" s="639"/>
      <c r="E453" s="638"/>
      <c r="F453" s="638"/>
      <c r="G453" s="638"/>
      <c r="H453" s="638"/>
      <c r="I453" s="638"/>
      <c r="J453" s="638"/>
      <c r="K453" s="638"/>
      <c r="L453" s="638"/>
      <c r="M453" s="638"/>
      <c r="N453" s="638"/>
      <c r="O453" s="638"/>
      <c r="P453" s="638"/>
      <c r="Q453" s="638"/>
      <c r="R453" s="638"/>
      <c r="S453" s="638"/>
      <c r="T453" s="638"/>
      <c r="U453" s="638"/>
      <c r="V453" s="638"/>
      <c r="W453" s="638"/>
      <c r="X453" s="638"/>
      <c r="Y453" s="638"/>
      <c r="Z453" s="638"/>
    </row>
    <row r="454" spans="1:26" ht="12.75" customHeight="1" x14ac:dyDescent="0.35">
      <c r="A454" s="638"/>
      <c r="B454" s="638"/>
      <c r="C454" s="638"/>
      <c r="D454" s="639"/>
      <c r="E454" s="638"/>
      <c r="F454" s="638"/>
      <c r="G454" s="638"/>
      <c r="H454" s="638"/>
      <c r="I454" s="638"/>
      <c r="J454" s="638"/>
      <c r="K454" s="638"/>
      <c r="L454" s="638"/>
      <c r="M454" s="638"/>
      <c r="N454" s="638"/>
      <c r="O454" s="638"/>
      <c r="P454" s="638"/>
      <c r="Q454" s="638"/>
      <c r="R454" s="638"/>
      <c r="S454" s="638"/>
      <c r="T454" s="638"/>
      <c r="U454" s="638"/>
      <c r="V454" s="638"/>
      <c r="W454" s="638"/>
      <c r="X454" s="638"/>
      <c r="Y454" s="638"/>
      <c r="Z454" s="638"/>
    </row>
    <row r="455" spans="1:26" ht="12.75" customHeight="1" x14ac:dyDescent="0.35">
      <c r="A455" s="638"/>
      <c r="B455" s="638"/>
      <c r="C455" s="638"/>
      <c r="D455" s="639"/>
      <c r="E455" s="638"/>
      <c r="F455" s="638"/>
      <c r="G455" s="638"/>
      <c r="H455" s="638"/>
      <c r="I455" s="638"/>
      <c r="J455" s="638"/>
      <c r="K455" s="638"/>
      <c r="L455" s="638"/>
      <c r="M455" s="638"/>
      <c r="N455" s="638"/>
      <c r="O455" s="638"/>
      <c r="P455" s="638"/>
      <c r="Q455" s="638"/>
      <c r="R455" s="638"/>
      <c r="S455" s="638"/>
      <c r="T455" s="638"/>
      <c r="U455" s="638"/>
      <c r="V455" s="638"/>
      <c r="W455" s="638"/>
      <c r="X455" s="638"/>
      <c r="Y455" s="638"/>
      <c r="Z455" s="638"/>
    </row>
    <row r="456" spans="1:26" ht="12.75" customHeight="1" x14ac:dyDescent="0.35">
      <c r="A456" s="638"/>
      <c r="B456" s="638"/>
      <c r="C456" s="638"/>
      <c r="D456" s="639"/>
      <c r="E456" s="638"/>
      <c r="F456" s="638"/>
      <c r="G456" s="638"/>
      <c r="H456" s="638"/>
      <c r="I456" s="638"/>
      <c r="J456" s="638"/>
      <c r="K456" s="638"/>
      <c r="L456" s="638"/>
      <c r="M456" s="638"/>
      <c r="N456" s="638"/>
      <c r="O456" s="638"/>
      <c r="P456" s="638"/>
      <c r="Q456" s="638"/>
      <c r="R456" s="638"/>
      <c r="S456" s="638"/>
      <c r="T456" s="638"/>
      <c r="U456" s="638"/>
      <c r="V456" s="638"/>
      <c r="W456" s="638"/>
      <c r="X456" s="638"/>
      <c r="Y456" s="638"/>
      <c r="Z456" s="638"/>
    </row>
    <row r="457" spans="1:26" ht="12.75" customHeight="1" x14ac:dyDescent="0.35">
      <c r="A457" s="638"/>
      <c r="B457" s="638"/>
      <c r="C457" s="638"/>
      <c r="D457" s="639"/>
      <c r="E457" s="638"/>
      <c r="F457" s="638"/>
      <c r="G457" s="638"/>
      <c r="H457" s="638"/>
      <c r="I457" s="638"/>
      <c r="J457" s="638"/>
      <c r="K457" s="638"/>
      <c r="L457" s="638"/>
      <c r="M457" s="638"/>
      <c r="N457" s="638"/>
      <c r="O457" s="638"/>
      <c r="P457" s="638"/>
      <c r="Q457" s="638"/>
      <c r="R457" s="638"/>
      <c r="S457" s="638"/>
      <c r="T457" s="638"/>
      <c r="U457" s="638"/>
      <c r="V457" s="638"/>
      <c r="W457" s="638"/>
      <c r="X457" s="638"/>
      <c r="Y457" s="638"/>
      <c r="Z457" s="638"/>
    </row>
    <row r="458" spans="1:26" ht="12.75" customHeight="1" x14ac:dyDescent="0.35">
      <c r="A458" s="638"/>
      <c r="B458" s="638"/>
      <c r="C458" s="638"/>
      <c r="D458" s="639"/>
      <c r="E458" s="638"/>
      <c r="F458" s="638"/>
      <c r="G458" s="638"/>
      <c r="H458" s="638"/>
      <c r="I458" s="638"/>
      <c r="J458" s="638"/>
      <c r="K458" s="638"/>
      <c r="L458" s="638"/>
      <c r="M458" s="638"/>
      <c r="N458" s="638"/>
      <c r="O458" s="638"/>
      <c r="P458" s="638"/>
      <c r="Q458" s="638"/>
      <c r="R458" s="638"/>
      <c r="S458" s="638"/>
      <c r="T458" s="638"/>
      <c r="U458" s="638"/>
      <c r="V458" s="638"/>
      <c r="W458" s="638"/>
      <c r="X458" s="638"/>
      <c r="Y458" s="638"/>
      <c r="Z458" s="638"/>
    </row>
    <row r="459" spans="1:26" ht="12.75" customHeight="1" x14ac:dyDescent="0.35">
      <c r="A459" s="638"/>
      <c r="B459" s="638"/>
      <c r="C459" s="638"/>
      <c r="D459" s="639"/>
      <c r="E459" s="638"/>
      <c r="F459" s="638"/>
      <c r="G459" s="638"/>
      <c r="H459" s="638"/>
      <c r="I459" s="638"/>
      <c r="J459" s="638"/>
      <c r="K459" s="638"/>
      <c r="L459" s="638"/>
      <c r="M459" s="638"/>
      <c r="N459" s="638"/>
      <c r="O459" s="638"/>
      <c r="P459" s="638"/>
      <c r="Q459" s="638"/>
      <c r="R459" s="638"/>
      <c r="S459" s="638"/>
      <c r="T459" s="638"/>
      <c r="U459" s="638"/>
      <c r="V459" s="638"/>
      <c r="W459" s="638"/>
      <c r="X459" s="638"/>
      <c r="Y459" s="638"/>
      <c r="Z459" s="638"/>
    </row>
    <row r="460" spans="1:26" ht="12.75" customHeight="1" x14ac:dyDescent="0.35">
      <c r="A460" s="638"/>
      <c r="B460" s="638"/>
      <c r="C460" s="638"/>
      <c r="D460" s="639"/>
      <c r="E460" s="638"/>
      <c r="F460" s="638"/>
      <c r="G460" s="638"/>
      <c r="H460" s="638"/>
      <c r="I460" s="638"/>
      <c r="J460" s="638"/>
      <c r="K460" s="638"/>
      <c r="L460" s="638"/>
      <c r="M460" s="638"/>
      <c r="N460" s="638"/>
      <c r="O460" s="638"/>
      <c r="P460" s="638"/>
      <c r="Q460" s="638"/>
      <c r="R460" s="638"/>
      <c r="S460" s="638"/>
      <c r="T460" s="638"/>
      <c r="U460" s="638"/>
      <c r="V460" s="638"/>
      <c r="W460" s="638"/>
      <c r="X460" s="638"/>
      <c r="Y460" s="638"/>
      <c r="Z460" s="638"/>
    </row>
    <row r="461" spans="1:26" ht="12.75" customHeight="1" x14ac:dyDescent="0.35">
      <c r="A461" s="638"/>
      <c r="B461" s="638"/>
      <c r="C461" s="638"/>
      <c r="D461" s="639"/>
      <c r="E461" s="638"/>
      <c r="F461" s="638"/>
      <c r="G461" s="638"/>
      <c r="H461" s="638"/>
      <c r="I461" s="638"/>
      <c r="J461" s="638"/>
      <c r="K461" s="638"/>
      <c r="L461" s="638"/>
      <c r="M461" s="638"/>
      <c r="N461" s="638"/>
      <c r="O461" s="638"/>
      <c r="P461" s="638"/>
      <c r="Q461" s="638"/>
      <c r="R461" s="638"/>
      <c r="S461" s="638"/>
      <c r="T461" s="638"/>
      <c r="U461" s="638"/>
      <c r="V461" s="638"/>
      <c r="W461" s="638"/>
      <c r="X461" s="638"/>
      <c r="Y461" s="638"/>
      <c r="Z461" s="638"/>
    </row>
    <row r="462" spans="1:26" ht="12.75" customHeight="1" x14ac:dyDescent="0.35">
      <c r="A462" s="638"/>
      <c r="B462" s="638"/>
      <c r="C462" s="638"/>
      <c r="D462" s="639"/>
      <c r="E462" s="638"/>
      <c r="F462" s="638"/>
      <c r="G462" s="638"/>
      <c r="H462" s="638"/>
      <c r="I462" s="638"/>
      <c r="J462" s="638"/>
      <c r="K462" s="638"/>
      <c r="L462" s="638"/>
      <c r="M462" s="638"/>
      <c r="N462" s="638"/>
      <c r="O462" s="638"/>
      <c r="P462" s="638"/>
      <c r="Q462" s="638"/>
      <c r="R462" s="638"/>
      <c r="S462" s="638"/>
      <c r="T462" s="638"/>
      <c r="U462" s="638"/>
      <c r="V462" s="638"/>
      <c r="W462" s="638"/>
      <c r="X462" s="638"/>
      <c r="Y462" s="638"/>
      <c r="Z462" s="638"/>
    </row>
    <row r="463" spans="1:26" ht="12.75" customHeight="1" x14ac:dyDescent="0.35">
      <c r="A463" s="638"/>
      <c r="B463" s="638"/>
      <c r="C463" s="638"/>
      <c r="D463" s="639"/>
      <c r="E463" s="638"/>
      <c r="F463" s="638"/>
      <c r="G463" s="638"/>
      <c r="H463" s="638"/>
      <c r="I463" s="638"/>
      <c r="J463" s="638"/>
      <c r="K463" s="638"/>
      <c r="L463" s="638"/>
      <c r="M463" s="638"/>
      <c r="N463" s="638"/>
      <c r="O463" s="638"/>
      <c r="P463" s="638"/>
      <c r="Q463" s="638"/>
      <c r="R463" s="638"/>
      <c r="S463" s="638"/>
      <c r="T463" s="638"/>
      <c r="U463" s="638"/>
      <c r="V463" s="638"/>
      <c r="W463" s="638"/>
      <c r="X463" s="638"/>
      <c r="Y463" s="638"/>
      <c r="Z463" s="638"/>
    </row>
    <row r="464" spans="1:26" ht="12.75" customHeight="1" x14ac:dyDescent="0.35">
      <c r="A464" s="638"/>
      <c r="B464" s="638"/>
      <c r="C464" s="638"/>
      <c r="D464" s="639"/>
      <c r="E464" s="638"/>
      <c r="F464" s="638"/>
      <c r="G464" s="638"/>
      <c r="H464" s="638"/>
      <c r="I464" s="638"/>
      <c r="J464" s="638"/>
      <c r="K464" s="638"/>
      <c r="L464" s="638"/>
      <c r="M464" s="638"/>
      <c r="N464" s="638"/>
      <c r="O464" s="638"/>
      <c r="P464" s="638"/>
      <c r="Q464" s="638"/>
      <c r="R464" s="638"/>
      <c r="S464" s="638"/>
      <c r="T464" s="638"/>
      <c r="U464" s="638"/>
      <c r="V464" s="638"/>
      <c r="W464" s="638"/>
      <c r="X464" s="638"/>
      <c r="Y464" s="638"/>
      <c r="Z464" s="638"/>
    </row>
    <row r="465" spans="1:26" ht="12.75" customHeight="1" x14ac:dyDescent="0.35">
      <c r="A465" s="638"/>
      <c r="B465" s="638"/>
      <c r="C465" s="638"/>
      <c r="D465" s="639"/>
      <c r="E465" s="638"/>
      <c r="F465" s="638"/>
      <c r="G465" s="638"/>
      <c r="H465" s="638"/>
      <c r="I465" s="638"/>
      <c r="J465" s="638"/>
      <c r="K465" s="638"/>
      <c r="L465" s="638"/>
      <c r="M465" s="638"/>
      <c r="N465" s="638"/>
      <c r="O465" s="638"/>
      <c r="P465" s="638"/>
      <c r="Q465" s="638"/>
      <c r="R465" s="638"/>
      <c r="S465" s="638"/>
      <c r="T465" s="638"/>
      <c r="U465" s="638"/>
      <c r="V465" s="638"/>
      <c r="W465" s="638"/>
      <c r="X465" s="638"/>
      <c r="Y465" s="638"/>
      <c r="Z465" s="638"/>
    </row>
    <row r="466" spans="1:26" ht="12.75" customHeight="1" x14ac:dyDescent="0.35">
      <c r="A466" s="638"/>
      <c r="B466" s="638"/>
      <c r="C466" s="638"/>
      <c r="D466" s="639"/>
      <c r="E466" s="638"/>
      <c r="F466" s="638"/>
      <c r="G466" s="638"/>
      <c r="H466" s="638"/>
      <c r="I466" s="638"/>
      <c r="J466" s="638"/>
      <c r="K466" s="638"/>
      <c r="L466" s="638"/>
      <c r="M466" s="638"/>
      <c r="N466" s="638"/>
      <c r="O466" s="638"/>
      <c r="P466" s="638"/>
      <c r="Q466" s="638"/>
      <c r="R466" s="638"/>
      <c r="S466" s="638"/>
      <c r="T466" s="638"/>
      <c r="U466" s="638"/>
      <c r="V466" s="638"/>
      <c r="W466" s="638"/>
      <c r="X466" s="638"/>
      <c r="Y466" s="638"/>
      <c r="Z466" s="638"/>
    </row>
    <row r="467" spans="1:26" ht="12.75" customHeight="1" x14ac:dyDescent="0.35">
      <c r="A467" s="638"/>
      <c r="B467" s="638"/>
      <c r="C467" s="638"/>
      <c r="D467" s="639"/>
      <c r="E467" s="638"/>
      <c r="F467" s="638"/>
      <c r="G467" s="638"/>
      <c r="H467" s="638"/>
      <c r="I467" s="638"/>
      <c r="J467" s="638"/>
      <c r="K467" s="638"/>
      <c r="L467" s="638"/>
      <c r="M467" s="638"/>
      <c r="N467" s="638"/>
      <c r="O467" s="638"/>
      <c r="P467" s="638"/>
      <c r="Q467" s="638"/>
      <c r="R467" s="638"/>
      <c r="S467" s="638"/>
      <c r="T467" s="638"/>
      <c r="U467" s="638"/>
      <c r="V467" s="638"/>
      <c r="W467" s="638"/>
      <c r="X467" s="638"/>
      <c r="Y467" s="638"/>
      <c r="Z467" s="638"/>
    </row>
    <row r="468" spans="1:26" ht="12.75" customHeight="1" x14ac:dyDescent="0.35">
      <c r="A468" s="638"/>
      <c r="B468" s="638"/>
      <c r="C468" s="638"/>
      <c r="D468" s="639"/>
      <c r="E468" s="638"/>
      <c r="F468" s="638"/>
      <c r="G468" s="638"/>
      <c r="H468" s="638"/>
      <c r="I468" s="638"/>
      <c r="J468" s="638"/>
      <c r="K468" s="638"/>
      <c r="L468" s="638"/>
      <c r="M468" s="638"/>
      <c r="N468" s="638"/>
      <c r="O468" s="638"/>
      <c r="P468" s="638"/>
      <c r="Q468" s="638"/>
      <c r="R468" s="638"/>
      <c r="S468" s="638"/>
      <c r="T468" s="638"/>
      <c r="U468" s="638"/>
      <c r="V468" s="638"/>
      <c r="W468" s="638"/>
      <c r="X468" s="638"/>
      <c r="Y468" s="638"/>
      <c r="Z468" s="638"/>
    </row>
    <row r="469" spans="1:26" ht="12.75" customHeight="1" x14ac:dyDescent="0.35">
      <c r="A469" s="638"/>
      <c r="B469" s="638"/>
      <c r="C469" s="638"/>
      <c r="D469" s="639"/>
      <c r="E469" s="638"/>
      <c r="F469" s="638"/>
      <c r="G469" s="638"/>
      <c r="H469" s="638"/>
      <c r="I469" s="638"/>
      <c r="J469" s="638"/>
      <c r="K469" s="638"/>
      <c r="L469" s="638"/>
      <c r="M469" s="638"/>
      <c r="N469" s="638"/>
      <c r="O469" s="638"/>
      <c r="P469" s="638"/>
      <c r="Q469" s="638"/>
      <c r="R469" s="638"/>
      <c r="S469" s="638"/>
      <c r="T469" s="638"/>
      <c r="U469" s="638"/>
      <c r="V469" s="638"/>
      <c r="W469" s="638"/>
      <c r="X469" s="638"/>
      <c r="Y469" s="638"/>
      <c r="Z469" s="638"/>
    </row>
    <row r="470" spans="1:26" ht="12.75" customHeight="1" x14ac:dyDescent="0.35">
      <c r="A470" s="638"/>
      <c r="B470" s="638"/>
      <c r="C470" s="638"/>
      <c r="D470" s="639"/>
      <c r="E470" s="638"/>
      <c r="F470" s="638"/>
      <c r="G470" s="638"/>
      <c r="H470" s="638"/>
      <c r="I470" s="638"/>
      <c r="J470" s="638"/>
      <c r="K470" s="638"/>
      <c r="L470" s="638"/>
      <c r="M470" s="638"/>
      <c r="N470" s="638"/>
      <c r="O470" s="638"/>
      <c r="P470" s="638"/>
      <c r="Q470" s="638"/>
      <c r="R470" s="638"/>
      <c r="S470" s="638"/>
      <c r="T470" s="638"/>
      <c r="U470" s="638"/>
      <c r="V470" s="638"/>
      <c r="W470" s="638"/>
      <c r="X470" s="638"/>
      <c r="Y470" s="638"/>
      <c r="Z470" s="638"/>
    </row>
    <row r="471" spans="1:26" ht="12.75" customHeight="1" x14ac:dyDescent="0.35">
      <c r="A471" s="638"/>
      <c r="B471" s="638"/>
      <c r="C471" s="638"/>
      <c r="D471" s="639"/>
      <c r="E471" s="638"/>
      <c r="F471" s="638"/>
      <c r="G471" s="638"/>
      <c r="H471" s="638"/>
      <c r="I471" s="638"/>
      <c r="J471" s="638"/>
      <c r="K471" s="638"/>
      <c r="L471" s="638"/>
      <c r="M471" s="638"/>
      <c r="N471" s="638"/>
      <c r="O471" s="638"/>
      <c r="P471" s="638"/>
      <c r="Q471" s="638"/>
      <c r="R471" s="638"/>
      <c r="S471" s="638"/>
      <c r="T471" s="638"/>
      <c r="U471" s="638"/>
      <c r="V471" s="638"/>
      <c r="W471" s="638"/>
      <c r="X471" s="638"/>
      <c r="Y471" s="638"/>
      <c r="Z471" s="638"/>
    </row>
    <row r="472" spans="1:26" ht="12.75" customHeight="1" x14ac:dyDescent="0.35">
      <c r="A472" s="638"/>
      <c r="B472" s="638"/>
      <c r="C472" s="638"/>
      <c r="D472" s="639"/>
      <c r="E472" s="638"/>
      <c r="F472" s="638"/>
      <c r="G472" s="638"/>
      <c r="H472" s="638"/>
      <c r="I472" s="638"/>
      <c r="J472" s="638"/>
      <c r="K472" s="638"/>
      <c r="L472" s="638"/>
      <c r="M472" s="638"/>
      <c r="N472" s="638"/>
      <c r="O472" s="638"/>
      <c r="P472" s="638"/>
      <c r="Q472" s="638"/>
      <c r="R472" s="638"/>
      <c r="S472" s="638"/>
      <c r="T472" s="638"/>
      <c r="U472" s="638"/>
      <c r="V472" s="638"/>
      <c r="W472" s="638"/>
      <c r="X472" s="638"/>
      <c r="Y472" s="638"/>
      <c r="Z472" s="638"/>
    </row>
    <row r="473" spans="1:26" ht="12.75" customHeight="1" x14ac:dyDescent="0.35">
      <c r="A473" s="638"/>
      <c r="B473" s="638"/>
      <c r="C473" s="638"/>
      <c r="D473" s="639"/>
      <c r="E473" s="638"/>
      <c r="F473" s="638"/>
      <c r="G473" s="638"/>
      <c r="H473" s="638"/>
      <c r="I473" s="638"/>
      <c r="J473" s="638"/>
      <c r="K473" s="638"/>
      <c r="L473" s="638"/>
      <c r="M473" s="638"/>
      <c r="N473" s="638"/>
      <c r="O473" s="638"/>
      <c r="P473" s="638"/>
      <c r="Q473" s="638"/>
      <c r="R473" s="638"/>
      <c r="S473" s="638"/>
      <c r="T473" s="638"/>
      <c r="U473" s="638"/>
      <c r="V473" s="638"/>
      <c r="W473" s="638"/>
      <c r="X473" s="638"/>
      <c r="Y473" s="638"/>
      <c r="Z473" s="638"/>
    </row>
    <row r="474" spans="1:26" ht="12.75" customHeight="1" x14ac:dyDescent="0.35">
      <c r="A474" s="638"/>
      <c r="B474" s="638"/>
      <c r="C474" s="638"/>
      <c r="D474" s="639"/>
      <c r="E474" s="638"/>
      <c r="F474" s="638"/>
      <c r="G474" s="638"/>
      <c r="H474" s="638"/>
      <c r="I474" s="638"/>
      <c r="J474" s="638"/>
      <c r="K474" s="638"/>
      <c r="L474" s="638"/>
      <c r="M474" s="638"/>
      <c r="N474" s="638"/>
      <c r="O474" s="638"/>
      <c r="P474" s="638"/>
      <c r="Q474" s="638"/>
      <c r="R474" s="638"/>
      <c r="S474" s="638"/>
      <c r="T474" s="638"/>
      <c r="U474" s="638"/>
      <c r="V474" s="638"/>
      <c r="W474" s="638"/>
      <c r="X474" s="638"/>
      <c r="Y474" s="638"/>
      <c r="Z474" s="638"/>
    </row>
    <row r="475" spans="1:26" ht="12.75" customHeight="1" x14ac:dyDescent="0.35">
      <c r="A475" s="638"/>
      <c r="B475" s="638"/>
      <c r="C475" s="638"/>
      <c r="D475" s="639"/>
      <c r="E475" s="638"/>
      <c r="F475" s="638"/>
      <c r="G475" s="638"/>
      <c r="H475" s="638"/>
      <c r="I475" s="638"/>
      <c r="J475" s="638"/>
      <c r="K475" s="638"/>
      <c r="L475" s="638"/>
      <c r="M475" s="638"/>
      <c r="N475" s="638"/>
      <c r="O475" s="638"/>
      <c r="P475" s="638"/>
      <c r="Q475" s="638"/>
      <c r="R475" s="638"/>
      <c r="S475" s="638"/>
      <c r="T475" s="638"/>
      <c r="U475" s="638"/>
      <c r="V475" s="638"/>
      <c r="W475" s="638"/>
      <c r="X475" s="638"/>
      <c r="Y475" s="638"/>
      <c r="Z475" s="638"/>
    </row>
    <row r="476" spans="1:26" ht="12.75" customHeight="1" x14ac:dyDescent="0.35">
      <c r="A476" s="638"/>
      <c r="B476" s="638"/>
      <c r="C476" s="638"/>
      <c r="D476" s="639"/>
      <c r="E476" s="638"/>
      <c r="F476" s="638"/>
      <c r="G476" s="638"/>
      <c r="H476" s="638"/>
      <c r="I476" s="638"/>
      <c r="J476" s="638"/>
      <c r="K476" s="638"/>
      <c r="L476" s="638"/>
      <c r="M476" s="638"/>
      <c r="N476" s="638"/>
      <c r="O476" s="638"/>
      <c r="P476" s="638"/>
      <c r="Q476" s="638"/>
      <c r="R476" s="638"/>
      <c r="S476" s="638"/>
      <c r="T476" s="638"/>
      <c r="U476" s="638"/>
      <c r="V476" s="638"/>
      <c r="W476" s="638"/>
      <c r="X476" s="638"/>
      <c r="Y476" s="638"/>
      <c r="Z476" s="638"/>
    </row>
    <row r="477" spans="1:26" ht="12.75" customHeight="1" x14ac:dyDescent="0.35">
      <c r="A477" s="638"/>
      <c r="B477" s="638"/>
      <c r="C477" s="638"/>
      <c r="D477" s="639"/>
      <c r="E477" s="638"/>
      <c r="F477" s="638"/>
      <c r="G477" s="638"/>
      <c r="H477" s="638"/>
      <c r="I477" s="638"/>
      <c r="J477" s="638"/>
      <c r="K477" s="638"/>
      <c r="L477" s="638"/>
      <c r="M477" s="638"/>
      <c r="N477" s="638"/>
      <c r="O477" s="638"/>
      <c r="P477" s="638"/>
      <c r="Q477" s="638"/>
      <c r="R477" s="638"/>
      <c r="S477" s="638"/>
      <c r="T477" s="638"/>
      <c r="U477" s="638"/>
      <c r="V477" s="638"/>
      <c r="W477" s="638"/>
      <c r="X477" s="638"/>
      <c r="Y477" s="638"/>
      <c r="Z477" s="638"/>
    </row>
    <row r="478" spans="1:26" ht="12.75" customHeight="1" x14ac:dyDescent="0.35">
      <c r="A478" s="638"/>
      <c r="B478" s="638"/>
      <c r="C478" s="638"/>
      <c r="D478" s="639"/>
      <c r="E478" s="638"/>
      <c r="F478" s="638"/>
      <c r="G478" s="638"/>
      <c r="H478" s="638"/>
      <c r="I478" s="638"/>
      <c r="J478" s="638"/>
      <c r="K478" s="638"/>
      <c r="L478" s="638"/>
      <c r="M478" s="638"/>
      <c r="N478" s="638"/>
      <c r="O478" s="638"/>
      <c r="P478" s="638"/>
      <c r="Q478" s="638"/>
      <c r="R478" s="638"/>
      <c r="S478" s="638"/>
      <c r="T478" s="638"/>
      <c r="U478" s="638"/>
      <c r="V478" s="638"/>
      <c r="W478" s="638"/>
      <c r="X478" s="638"/>
      <c r="Y478" s="638"/>
      <c r="Z478" s="638"/>
    </row>
    <row r="479" spans="1:26" ht="12.75" customHeight="1" x14ac:dyDescent="0.35">
      <c r="A479" s="638"/>
      <c r="B479" s="638"/>
      <c r="C479" s="638"/>
      <c r="D479" s="639"/>
      <c r="E479" s="638"/>
      <c r="F479" s="638"/>
      <c r="G479" s="638"/>
      <c r="H479" s="638"/>
      <c r="I479" s="638"/>
      <c r="J479" s="638"/>
      <c r="K479" s="638"/>
      <c r="L479" s="638"/>
      <c r="M479" s="638"/>
      <c r="N479" s="638"/>
      <c r="O479" s="638"/>
      <c r="P479" s="638"/>
      <c r="Q479" s="638"/>
      <c r="R479" s="638"/>
      <c r="S479" s="638"/>
      <c r="T479" s="638"/>
      <c r="U479" s="638"/>
      <c r="V479" s="638"/>
      <c r="W479" s="638"/>
      <c r="X479" s="638"/>
      <c r="Y479" s="638"/>
      <c r="Z479" s="638"/>
    </row>
    <row r="480" spans="1:26" ht="12.75" customHeight="1" x14ac:dyDescent="0.35">
      <c r="A480" s="638"/>
      <c r="B480" s="638"/>
      <c r="C480" s="638"/>
      <c r="D480" s="639"/>
      <c r="E480" s="638"/>
      <c r="F480" s="638"/>
      <c r="G480" s="638"/>
      <c r="H480" s="638"/>
      <c r="I480" s="638"/>
      <c r="J480" s="638"/>
      <c r="K480" s="638"/>
      <c r="L480" s="638"/>
      <c r="M480" s="638"/>
      <c r="N480" s="638"/>
      <c r="O480" s="638"/>
      <c r="P480" s="638"/>
      <c r="Q480" s="638"/>
      <c r="R480" s="638"/>
      <c r="S480" s="638"/>
      <c r="T480" s="638"/>
      <c r="U480" s="638"/>
      <c r="V480" s="638"/>
      <c r="W480" s="638"/>
      <c r="X480" s="638"/>
      <c r="Y480" s="638"/>
      <c r="Z480" s="638"/>
    </row>
    <row r="481" spans="1:26" ht="12.75" customHeight="1" x14ac:dyDescent="0.35">
      <c r="A481" s="638"/>
      <c r="B481" s="638"/>
      <c r="C481" s="638"/>
      <c r="D481" s="639"/>
      <c r="E481" s="638"/>
      <c r="F481" s="638"/>
      <c r="G481" s="638"/>
      <c r="H481" s="638"/>
      <c r="I481" s="638"/>
      <c r="J481" s="638"/>
      <c r="K481" s="638"/>
      <c r="L481" s="638"/>
      <c r="M481" s="638"/>
      <c r="N481" s="638"/>
      <c r="O481" s="638"/>
      <c r="P481" s="638"/>
      <c r="Q481" s="638"/>
      <c r="R481" s="638"/>
      <c r="S481" s="638"/>
      <c r="T481" s="638"/>
      <c r="U481" s="638"/>
      <c r="V481" s="638"/>
      <c r="W481" s="638"/>
      <c r="X481" s="638"/>
      <c r="Y481" s="638"/>
      <c r="Z481" s="638"/>
    </row>
    <row r="482" spans="1:26" ht="12.75" customHeight="1" x14ac:dyDescent="0.35">
      <c r="A482" s="638"/>
      <c r="B482" s="638"/>
      <c r="C482" s="638"/>
      <c r="D482" s="639"/>
      <c r="E482" s="638"/>
      <c r="F482" s="638"/>
      <c r="G482" s="638"/>
      <c r="H482" s="638"/>
      <c r="I482" s="638"/>
      <c r="J482" s="638"/>
      <c r="K482" s="638"/>
      <c r="L482" s="638"/>
      <c r="M482" s="638"/>
      <c r="N482" s="638"/>
      <c r="O482" s="638"/>
      <c r="P482" s="638"/>
      <c r="Q482" s="638"/>
      <c r="R482" s="638"/>
      <c r="S482" s="638"/>
      <c r="T482" s="638"/>
      <c r="U482" s="638"/>
      <c r="V482" s="638"/>
      <c r="W482" s="638"/>
      <c r="X482" s="638"/>
      <c r="Y482" s="638"/>
      <c r="Z482" s="638"/>
    </row>
    <row r="483" spans="1:26" ht="12.75" customHeight="1" x14ac:dyDescent="0.35">
      <c r="A483" s="638"/>
      <c r="B483" s="638"/>
      <c r="C483" s="638"/>
      <c r="D483" s="639"/>
      <c r="E483" s="638"/>
      <c r="F483" s="638"/>
      <c r="G483" s="638"/>
      <c r="H483" s="638"/>
      <c r="I483" s="638"/>
      <c r="J483" s="638"/>
      <c r="K483" s="638"/>
      <c r="L483" s="638"/>
      <c r="M483" s="638"/>
      <c r="N483" s="638"/>
      <c r="O483" s="638"/>
      <c r="P483" s="638"/>
      <c r="Q483" s="638"/>
      <c r="R483" s="638"/>
      <c r="S483" s="638"/>
      <c r="T483" s="638"/>
      <c r="U483" s="638"/>
      <c r="V483" s="638"/>
      <c r="W483" s="638"/>
      <c r="X483" s="638"/>
      <c r="Y483" s="638"/>
      <c r="Z483" s="638"/>
    </row>
    <row r="484" spans="1:26" ht="12.75" customHeight="1" x14ac:dyDescent="0.35">
      <c r="A484" s="638"/>
      <c r="B484" s="638"/>
      <c r="C484" s="638"/>
      <c r="D484" s="639"/>
      <c r="E484" s="638"/>
      <c r="F484" s="638"/>
      <c r="G484" s="638"/>
      <c r="H484" s="638"/>
      <c r="I484" s="638"/>
      <c r="J484" s="638"/>
      <c r="K484" s="638"/>
      <c r="L484" s="638"/>
      <c r="M484" s="638"/>
      <c r="N484" s="638"/>
      <c r="O484" s="638"/>
      <c r="P484" s="638"/>
      <c r="Q484" s="638"/>
      <c r="R484" s="638"/>
      <c r="S484" s="638"/>
      <c r="T484" s="638"/>
      <c r="U484" s="638"/>
      <c r="V484" s="638"/>
      <c r="W484" s="638"/>
      <c r="X484" s="638"/>
      <c r="Y484" s="638"/>
      <c r="Z484" s="638"/>
    </row>
    <row r="485" spans="1:26" ht="12.75" customHeight="1" x14ac:dyDescent="0.35">
      <c r="A485" s="638"/>
      <c r="B485" s="638"/>
      <c r="C485" s="638"/>
      <c r="D485" s="639"/>
      <c r="E485" s="638"/>
      <c r="F485" s="638"/>
      <c r="G485" s="638"/>
      <c r="H485" s="638"/>
      <c r="I485" s="638"/>
      <c r="J485" s="638"/>
      <c r="K485" s="638"/>
      <c r="L485" s="638"/>
      <c r="M485" s="638"/>
      <c r="N485" s="638"/>
      <c r="O485" s="638"/>
      <c r="P485" s="638"/>
      <c r="Q485" s="638"/>
      <c r="R485" s="638"/>
      <c r="S485" s="638"/>
      <c r="T485" s="638"/>
      <c r="U485" s="638"/>
      <c r="V485" s="638"/>
      <c r="W485" s="638"/>
      <c r="X485" s="638"/>
      <c r="Y485" s="638"/>
      <c r="Z485" s="638"/>
    </row>
    <row r="486" spans="1:26" ht="12.75" customHeight="1" x14ac:dyDescent="0.35">
      <c r="A486" s="638"/>
      <c r="B486" s="638"/>
      <c r="C486" s="638"/>
      <c r="D486" s="639"/>
      <c r="E486" s="638"/>
      <c r="F486" s="638"/>
      <c r="G486" s="638"/>
      <c r="H486" s="638"/>
      <c r="I486" s="638"/>
      <c r="J486" s="638"/>
      <c r="K486" s="638"/>
      <c r="L486" s="638"/>
      <c r="M486" s="638"/>
      <c r="N486" s="638"/>
      <c r="O486" s="638"/>
      <c r="P486" s="638"/>
      <c r="Q486" s="638"/>
      <c r="R486" s="638"/>
      <c r="S486" s="638"/>
      <c r="T486" s="638"/>
      <c r="U486" s="638"/>
      <c r="V486" s="638"/>
      <c r="W486" s="638"/>
      <c r="X486" s="638"/>
      <c r="Y486" s="638"/>
      <c r="Z486" s="638"/>
    </row>
    <row r="487" spans="1:26" ht="12.75" customHeight="1" x14ac:dyDescent="0.35">
      <c r="A487" s="638"/>
      <c r="B487" s="638"/>
      <c r="C487" s="638"/>
      <c r="D487" s="639"/>
      <c r="E487" s="638"/>
      <c r="F487" s="638"/>
      <c r="G487" s="638"/>
      <c r="H487" s="638"/>
      <c r="I487" s="638"/>
      <c r="J487" s="638"/>
      <c r="K487" s="638"/>
      <c r="L487" s="638"/>
      <c r="M487" s="638"/>
      <c r="N487" s="638"/>
      <c r="O487" s="638"/>
      <c r="P487" s="638"/>
      <c r="Q487" s="638"/>
      <c r="R487" s="638"/>
      <c r="S487" s="638"/>
      <c r="T487" s="638"/>
      <c r="U487" s="638"/>
      <c r="V487" s="638"/>
      <c r="W487" s="638"/>
      <c r="X487" s="638"/>
      <c r="Y487" s="638"/>
      <c r="Z487" s="638"/>
    </row>
    <row r="488" spans="1:26" ht="12.75" customHeight="1" x14ac:dyDescent="0.35">
      <c r="A488" s="638"/>
      <c r="B488" s="638"/>
      <c r="C488" s="638"/>
      <c r="D488" s="639"/>
      <c r="E488" s="638"/>
      <c r="F488" s="638"/>
      <c r="G488" s="638"/>
      <c r="H488" s="638"/>
      <c r="I488" s="638"/>
      <c r="J488" s="638"/>
      <c r="K488" s="638"/>
      <c r="L488" s="638"/>
      <c r="M488" s="638"/>
      <c r="N488" s="638"/>
      <c r="O488" s="638"/>
      <c r="P488" s="638"/>
      <c r="Q488" s="638"/>
      <c r="R488" s="638"/>
      <c r="S488" s="638"/>
      <c r="T488" s="638"/>
      <c r="U488" s="638"/>
      <c r="V488" s="638"/>
      <c r="W488" s="638"/>
      <c r="X488" s="638"/>
      <c r="Y488" s="638"/>
      <c r="Z488" s="638"/>
    </row>
    <row r="489" spans="1:26" ht="12.75" customHeight="1" x14ac:dyDescent="0.35">
      <c r="A489" s="638"/>
      <c r="B489" s="638"/>
      <c r="C489" s="638"/>
      <c r="D489" s="639"/>
      <c r="E489" s="638"/>
      <c r="F489" s="638"/>
      <c r="G489" s="638"/>
      <c r="H489" s="638"/>
      <c r="I489" s="638"/>
      <c r="J489" s="638"/>
      <c r="K489" s="638"/>
      <c r="L489" s="638"/>
      <c r="M489" s="638"/>
      <c r="N489" s="638"/>
      <c r="O489" s="638"/>
      <c r="P489" s="638"/>
      <c r="Q489" s="638"/>
      <c r="R489" s="638"/>
      <c r="S489" s="638"/>
      <c r="T489" s="638"/>
      <c r="U489" s="638"/>
      <c r="V489" s="638"/>
      <c r="W489" s="638"/>
      <c r="X489" s="638"/>
      <c r="Y489" s="638"/>
      <c r="Z489" s="638"/>
    </row>
    <row r="490" spans="1:26" ht="12.75" customHeight="1" x14ac:dyDescent="0.35">
      <c r="A490" s="638"/>
      <c r="B490" s="638"/>
      <c r="C490" s="638"/>
      <c r="D490" s="639"/>
      <c r="E490" s="638"/>
      <c r="F490" s="638"/>
      <c r="G490" s="638"/>
      <c r="H490" s="638"/>
      <c r="I490" s="638"/>
      <c r="J490" s="638"/>
      <c r="K490" s="638"/>
      <c r="L490" s="638"/>
      <c r="M490" s="638"/>
      <c r="N490" s="638"/>
      <c r="O490" s="638"/>
      <c r="P490" s="638"/>
      <c r="Q490" s="638"/>
      <c r="R490" s="638"/>
      <c r="S490" s="638"/>
      <c r="T490" s="638"/>
      <c r="U490" s="638"/>
      <c r="V490" s="638"/>
      <c r="W490" s="638"/>
      <c r="X490" s="638"/>
      <c r="Y490" s="638"/>
      <c r="Z490" s="638"/>
    </row>
    <row r="491" spans="1:26" ht="12.75" customHeight="1" x14ac:dyDescent="0.35">
      <c r="A491" s="638"/>
      <c r="B491" s="638"/>
      <c r="C491" s="638"/>
      <c r="D491" s="639"/>
      <c r="E491" s="638"/>
      <c r="F491" s="638"/>
      <c r="G491" s="638"/>
      <c r="H491" s="638"/>
      <c r="I491" s="638"/>
      <c r="J491" s="638"/>
      <c r="K491" s="638"/>
      <c r="L491" s="638"/>
      <c r="M491" s="638"/>
      <c r="N491" s="638"/>
      <c r="O491" s="638"/>
      <c r="P491" s="638"/>
      <c r="Q491" s="638"/>
      <c r="R491" s="638"/>
      <c r="S491" s="638"/>
      <c r="T491" s="638"/>
      <c r="U491" s="638"/>
      <c r="V491" s="638"/>
      <c r="W491" s="638"/>
      <c r="X491" s="638"/>
      <c r="Y491" s="638"/>
      <c r="Z491" s="638"/>
    </row>
    <row r="492" spans="1:26" ht="12.75" customHeight="1" x14ac:dyDescent="0.35">
      <c r="A492" s="638"/>
      <c r="B492" s="638"/>
      <c r="C492" s="638"/>
      <c r="D492" s="639"/>
      <c r="E492" s="638"/>
      <c r="F492" s="638"/>
      <c r="G492" s="638"/>
      <c r="H492" s="638"/>
      <c r="I492" s="638"/>
      <c r="J492" s="638"/>
      <c r="K492" s="638"/>
      <c r="L492" s="638"/>
      <c r="M492" s="638"/>
      <c r="N492" s="638"/>
      <c r="O492" s="638"/>
      <c r="P492" s="638"/>
      <c r="Q492" s="638"/>
      <c r="R492" s="638"/>
      <c r="S492" s="638"/>
      <c r="T492" s="638"/>
      <c r="U492" s="638"/>
      <c r="V492" s="638"/>
      <c r="W492" s="638"/>
      <c r="X492" s="638"/>
      <c r="Y492" s="638"/>
      <c r="Z492" s="638"/>
    </row>
    <row r="493" spans="1:26" ht="12.75" customHeight="1" x14ac:dyDescent="0.35">
      <c r="A493" s="638"/>
      <c r="B493" s="638"/>
      <c r="C493" s="638"/>
      <c r="D493" s="639"/>
      <c r="E493" s="638"/>
      <c r="F493" s="638"/>
      <c r="G493" s="638"/>
      <c r="H493" s="638"/>
      <c r="I493" s="638"/>
      <c r="J493" s="638"/>
      <c r="K493" s="638"/>
      <c r="L493" s="638"/>
      <c r="M493" s="638"/>
      <c r="N493" s="638"/>
      <c r="O493" s="638"/>
      <c r="P493" s="638"/>
      <c r="Q493" s="638"/>
      <c r="R493" s="638"/>
      <c r="S493" s="638"/>
      <c r="T493" s="638"/>
      <c r="U493" s="638"/>
      <c r="V493" s="638"/>
      <c r="W493" s="638"/>
      <c r="X493" s="638"/>
      <c r="Y493" s="638"/>
      <c r="Z493" s="638"/>
    </row>
    <row r="494" spans="1:26" ht="12.75" customHeight="1" x14ac:dyDescent="0.35">
      <c r="A494" s="638"/>
      <c r="B494" s="638"/>
      <c r="C494" s="638"/>
      <c r="D494" s="639"/>
      <c r="E494" s="638"/>
      <c r="F494" s="638"/>
      <c r="G494" s="638"/>
      <c r="H494" s="638"/>
      <c r="I494" s="638"/>
      <c r="J494" s="638"/>
      <c r="K494" s="638"/>
      <c r="L494" s="638"/>
      <c r="M494" s="638"/>
      <c r="N494" s="638"/>
      <c r="O494" s="638"/>
      <c r="P494" s="638"/>
      <c r="Q494" s="638"/>
      <c r="R494" s="638"/>
      <c r="S494" s="638"/>
      <c r="T494" s="638"/>
      <c r="U494" s="638"/>
      <c r="V494" s="638"/>
      <c r="W494" s="638"/>
      <c r="X494" s="638"/>
      <c r="Y494" s="638"/>
      <c r="Z494" s="638"/>
    </row>
    <row r="495" spans="1:26" ht="12.75" customHeight="1" x14ac:dyDescent="0.35">
      <c r="A495" s="638"/>
      <c r="B495" s="638"/>
      <c r="C495" s="638"/>
      <c r="D495" s="639"/>
      <c r="E495" s="638"/>
      <c r="F495" s="638"/>
      <c r="G495" s="638"/>
      <c r="H495" s="638"/>
      <c r="I495" s="638"/>
      <c r="J495" s="638"/>
      <c r="K495" s="638"/>
      <c r="L495" s="638"/>
      <c r="M495" s="638"/>
      <c r="N495" s="638"/>
      <c r="O495" s="638"/>
      <c r="P495" s="638"/>
      <c r="Q495" s="638"/>
      <c r="R495" s="638"/>
      <c r="S495" s="638"/>
      <c r="T495" s="638"/>
      <c r="U495" s="638"/>
      <c r="V495" s="638"/>
      <c r="W495" s="638"/>
      <c r="X495" s="638"/>
      <c r="Y495" s="638"/>
      <c r="Z495" s="638"/>
    </row>
    <row r="496" spans="1:26" ht="12.75" customHeight="1" x14ac:dyDescent="0.35">
      <c r="A496" s="638"/>
      <c r="B496" s="638"/>
      <c r="C496" s="638"/>
      <c r="D496" s="639"/>
      <c r="E496" s="638"/>
      <c r="F496" s="638"/>
      <c r="G496" s="638"/>
      <c r="H496" s="638"/>
      <c r="I496" s="638"/>
      <c r="J496" s="638"/>
      <c r="K496" s="638"/>
      <c r="L496" s="638"/>
      <c r="M496" s="638"/>
      <c r="N496" s="638"/>
      <c r="O496" s="638"/>
      <c r="P496" s="638"/>
      <c r="Q496" s="638"/>
      <c r="R496" s="638"/>
      <c r="S496" s="638"/>
      <c r="T496" s="638"/>
      <c r="U496" s="638"/>
      <c r="V496" s="638"/>
      <c r="W496" s="638"/>
      <c r="X496" s="638"/>
      <c r="Y496" s="638"/>
      <c r="Z496" s="638"/>
    </row>
    <row r="497" spans="1:26" ht="12.75" customHeight="1" x14ac:dyDescent="0.35">
      <c r="A497" s="638"/>
      <c r="B497" s="638"/>
      <c r="C497" s="638"/>
      <c r="D497" s="639"/>
      <c r="E497" s="638"/>
      <c r="F497" s="638"/>
      <c r="G497" s="638"/>
      <c r="H497" s="638"/>
      <c r="I497" s="638"/>
      <c r="J497" s="638"/>
      <c r="K497" s="638"/>
      <c r="L497" s="638"/>
      <c r="M497" s="638"/>
      <c r="N497" s="638"/>
      <c r="O497" s="638"/>
      <c r="P497" s="638"/>
      <c r="Q497" s="638"/>
      <c r="R497" s="638"/>
      <c r="S497" s="638"/>
      <c r="T497" s="638"/>
      <c r="U497" s="638"/>
      <c r="V497" s="638"/>
      <c r="W497" s="638"/>
      <c r="X497" s="638"/>
      <c r="Y497" s="638"/>
      <c r="Z497" s="638"/>
    </row>
    <row r="498" spans="1:26" ht="12.75" customHeight="1" x14ac:dyDescent="0.35">
      <c r="A498" s="638"/>
      <c r="B498" s="638"/>
      <c r="C498" s="638"/>
      <c r="D498" s="639"/>
      <c r="E498" s="638"/>
      <c r="F498" s="638"/>
      <c r="G498" s="638"/>
      <c r="H498" s="638"/>
      <c r="I498" s="638"/>
      <c r="J498" s="638"/>
      <c r="K498" s="638"/>
      <c r="L498" s="638"/>
      <c r="M498" s="638"/>
      <c r="N498" s="638"/>
      <c r="O498" s="638"/>
      <c r="P498" s="638"/>
      <c r="Q498" s="638"/>
      <c r="R498" s="638"/>
      <c r="S498" s="638"/>
      <c r="T498" s="638"/>
      <c r="U498" s="638"/>
      <c r="V498" s="638"/>
      <c r="W498" s="638"/>
      <c r="X498" s="638"/>
      <c r="Y498" s="638"/>
      <c r="Z498" s="638"/>
    </row>
    <row r="499" spans="1:26" ht="12.75" customHeight="1" x14ac:dyDescent="0.35">
      <c r="A499" s="638"/>
      <c r="B499" s="638"/>
      <c r="C499" s="638"/>
      <c r="D499" s="639"/>
      <c r="E499" s="638"/>
      <c r="F499" s="638"/>
      <c r="G499" s="638"/>
      <c r="H499" s="638"/>
      <c r="I499" s="638"/>
      <c r="J499" s="638"/>
      <c r="K499" s="638"/>
      <c r="L499" s="638"/>
      <c r="M499" s="638"/>
      <c r="N499" s="638"/>
      <c r="O499" s="638"/>
      <c r="P499" s="638"/>
      <c r="Q499" s="638"/>
      <c r="R499" s="638"/>
      <c r="S499" s="638"/>
      <c r="T499" s="638"/>
      <c r="U499" s="638"/>
      <c r="V499" s="638"/>
      <c r="W499" s="638"/>
      <c r="X499" s="638"/>
      <c r="Y499" s="638"/>
      <c r="Z499" s="638"/>
    </row>
    <row r="500" spans="1:26" ht="12.75" customHeight="1" x14ac:dyDescent="0.35">
      <c r="A500" s="638"/>
      <c r="B500" s="638"/>
      <c r="C500" s="638"/>
      <c r="D500" s="639"/>
      <c r="E500" s="638"/>
      <c r="F500" s="638"/>
      <c r="G500" s="638"/>
      <c r="H500" s="638"/>
      <c r="I500" s="638"/>
      <c r="J500" s="638"/>
      <c r="K500" s="638"/>
      <c r="L500" s="638"/>
      <c r="M500" s="638"/>
      <c r="N500" s="638"/>
      <c r="O500" s="638"/>
      <c r="P500" s="638"/>
      <c r="Q500" s="638"/>
      <c r="R500" s="638"/>
      <c r="S500" s="638"/>
      <c r="T500" s="638"/>
      <c r="U500" s="638"/>
      <c r="V500" s="638"/>
      <c r="W500" s="638"/>
      <c r="X500" s="638"/>
      <c r="Y500" s="638"/>
      <c r="Z500" s="638"/>
    </row>
    <row r="501" spans="1:26" ht="12.75" customHeight="1" x14ac:dyDescent="0.35">
      <c r="A501" s="638"/>
      <c r="B501" s="638"/>
      <c r="C501" s="638"/>
      <c r="D501" s="639"/>
      <c r="E501" s="638"/>
      <c r="F501" s="638"/>
      <c r="G501" s="638"/>
      <c r="H501" s="638"/>
      <c r="I501" s="638"/>
      <c r="J501" s="638"/>
      <c r="K501" s="638"/>
      <c r="L501" s="638"/>
      <c r="M501" s="638"/>
      <c r="N501" s="638"/>
      <c r="O501" s="638"/>
      <c r="P501" s="638"/>
      <c r="Q501" s="638"/>
      <c r="R501" s="638"/>
      <c r="S501" s="638"/>
      <c r="T501" s="638"/>
      <c r="U501" s="638"/>
      <c r="V501" s="638"/>
      <c r="W501" s="638"/>
      <c r="X501" s="638"/>
      <c r="Y501" s="638"/>
      <c r="Z501" s="638"/>
    </row>
    <row r="502" spans="1:26" ht="12.75" customHeight="1" x14ac:dyDescent="0.35">
      <c r="A502" s="638"/>
      <c r="B502" s="638"/>
      <c r="C502" s="638"/>
      <c r="D502" s="639"/>
      <c r="E502" s="638"/>
      <c r="F502" s="638"/>
      <c r="G502" s="638"/>
      <c r="H502" s="638"/>
      <c r="I502" s="638"/>
      <c r="J502" s="638"/>
      <c r="K502" s="638"/>
      <c r="L502" s="638"/>
      <c r="M502" s="638"/>
      <c r="N502" s="638"/>
      <c r="O502" s="638"/>
      <c r="P502" s="638"/>
      <c r="Q502" s="638"/>
      <c r="R502" s="638"/>
      <c r="S502" s="638"/>
      <c r="T502" s="638"/>
      <c r="U502" s="638"/>
      <c r="V502" s="638"/>
      <c r="W502" s="638"/>
      <c r="X502" s="638"/>
      <c r="Y502" s="638"/>
      <c r="Z502" s="638"/>
    </row>
    <row r="503" spans="1:26" ht="12.75" customHeight="1" x14ac:dyDescent="0.35">
      <c r="A503" s="638"/>
      <c r="B503" s="638"/>
      <c r="C503" s="638"/>
      <c r="D503" s="639"/>
      <c r="E503" s="638"/>
      <c r="F503" s="638"/>
      <c r="G503" s="638"/>
      <c r="H503" s="638"/>
      <c r="I503" s="638"/>
      <c r="J503" s="638"/>
      <c r="K503" s="638"/>
      <c r="L503" s="638"/>
      <c r="M503" s="638"/>
      <c r="N503" s="638"/>
      <c r="O503" s="638"/>
      <c r="P503" s="638"/>
      <c r="Q503" s="638"/>
      <c r="R503" s="638"/>
      <c r="S503" s="638"/>
      <c r="T503" s="638"/>
      <c r="U503" s="638"/>
      <c r="V503" s="638"/>
      <c r="W503" s="638"/>
      <c r="X503" s="638"/>
      <c r="Y503" s="638"/>
      <c r="Z503" s="638"/>
    </row>
    <row r="504" spans="1:26" ht="12.75" customHeight="1" x14ac:dyDescent="0.35">
      <c r="A504" s="638"/>
      <c r="B504" s="638"/>
      <c r="C504" s="638"/>
      <c r="D504" s="639"/>
      <c r="E504" s="638"/>
      <c r="F504" s="638"/>
      <c r="G504" s="638"/>
      <c r="H504" s="638"/>
      <c r="I504" s="638"/>
      <c r="J504" s="638"/>
      <c r="K504" s="638"/>
      <c r="L504" s="638"/>
      <c r="M504" s="638"/>
      <c r="N504" s="638"/>
      <c r="O504" s="638"/>
      <c r="P504" s="638"/>
      <c r="Q504" s="638"/>
      <c r="R504" s="638"/>
      <c r="S504" s="638"/>
      <c r="T504" s="638"/>
      <c r="U504" s="638"/>
      <c r="V504" s="638"/>
      <c r="W504" s="638"/>
      <c r="X504" s="638"/>
      <c r="Y504" s="638"/>
      <c r="Z504" s="638"/>
    </row>
    <row r="505" spans="1:26" ht="12.75" customHeight="1" x14ac:dyDescent="0.35">
      <c r="A505" s="638"/>
      <c r="B505" s="638"/>
      <c r="C505" s="638"/>
      <c r="D505" s="639"/>
      <c r="E505" s="638"/>
      <c r="F505" s="638"/>
      <c r="G505" s="638"/>
      <c r="H505" s="638"/>
      <c r="I505" s="638"/>
      <c r="J505" s="638"/>
      <c r="K505" s="638"/>
      <c r="L505" s="638"/>
      <c r="M505" s="638"/>
      <c r="N505" s="638"/>
      <c r="O505" s="638"/>
      <c r="P505" s="638"/>
      <c r="Q505" s="638"/>
      <c r="R505" s="638"/>
      <c r="S505" s="638"/>
      <c r="T505" s="638"/>
      <c r="U505" s="638"/>
      <c r="V505" s="638"/>
      <c r="W505" s="638"/>
      <c r="X505" s="638"/>
      <c r="Y505" s="638"/>
      <c r="Z505" s="638"/>
    </row>
    <row r="506" spans="1:26" ht="12.75" customHeight="1" x14ac:dyDescent="0.35">
      <c r="A506" s="638"/>
      <c r="B506" s="638"/>
      <c r="C506" s="638"/>
      <c r="D506" s="639"/>
      <c r="E506" s="638"/>
      <c r="F506" s="638"/>
      <c r="G506" s="638"/>
      <c r="H506" s="638"/>
      <c r="I506" s="638"/>
      <c r="J506" s="638"/>
      <c r="K506" s="638"/>
      <c r="L506" s="638"/>
      <c r="M506" s="638"/>
      <c r="N506" s="638"/>
      <c r="O506" s="638"/>
      <c r="P506" s="638"/>
      <c r="Q506" s="638"/>
      <c r="R506" s="638"/>
      <c r="S506" s="638"/>
      <c r="T506" s="638"/>
      <c r="U506" s="638"/>
      <c r="V506" s="638"/>
      <c r="W506" s="638"/>
      <c r="X506" s="638"/>
      <c r="Y506" s="638"/>
      <c r="Z506" s="638"/>
    </row>
    <row r="507" spans="1:26" ht="12.75" customHeight="1" x14ac:dyDescent="0.35">
      <c r="A507" s="638"/>
      <c r="B507" s="638"/>
      <c r="C507" s="638"/>
      <c r="D507" s="639"/>
      <c r="E507" s="638"/>
      <c r="F507" s="638"/>
      <c r="G507" s="638"/>
      <c r="H507" s="638"/>
      <c r="I507" s="638"/>
      <c r="J507" s="638"/>
      <c r="K507" s="638"/>
      <c r="L507" s="638"/>
      <c r="M507" s="638"/>
      <c r="N507" s="638"/>
      <c r="O507" s="638"/>
      <c r="P507" s="638"/>
      <c r="Q507" s="638"/>
      <c r="R507" s="638"/>
      <c r="S507" s="638"/>
      <c r="T507" s="638"/>
      <c r="U507" s="638"/>
      <c r="V507" s="638"/>
      <c r="W507" s="638"/>
      <c r="X507" s="638"/>
      <c r="Y507" s="638"/>
      <c r="Z507" s="638"/>
    </row>
    <row r="508" spans="1:26" ht="12.75" customHeight="1" x14ac:dyDescent="0.35">
      <c r="A508" s="638"/>
      <c r="B508" s="638"/>
      <c r="C508" s="638"/>
      <c r="D508" s="639"/>
      <c r="E508" s="638"/>
      <c r="F508" s="638"/>
      <c r="G508" s="638"/>
      <c r="H508" s="638"/>
      <c r="I508" s="638"/>
      <c r="J508" s="638"/>
      <c r="K508" s="638"/>
      <c r="L508" s="638"/>
      <c r="M508" s="638"/>
      <c r="N508" s="638"/>
      <c r="O508" s="638"/>
      <c r="P508" s="638"/>
      <c r="Q508" s="638"/>
      <c r="R508" s="638"/>
      <c r="S508" s="638"/>
      <c r="T508" s="638"/>
      <c r="U508" s="638"/>
      <c r="V508" s="638"/>
      <c r="W508" s="638"/>
      <c r="X508" s="638"/>
      <c r="Y508" s="638"/>
      <c r="Z508" s="638"/>
    </row>
    <row r="509" spans="1:26" ht="12.75" customHeight="1" x14ac:dyDescent="0.35">
      <c r="A509" s="638"/>
      <c r="B509" s="638"/>
      <c r="C509" s="638"/>
      <c r="D509" s="639"/>
      <c r="E509" s="638"/>
      <c r="F509" s="638"/>
      <c r="G509" s="638"/>
      <c r="H509" s="638"/>
      <c r="I509" s="638"/>
      <c r="J509" s="638"/>
      <c r="K509" s="638"/>
      <c r="L509" s="638"/>
      <c r="M509" s="638"/>
      <c r="N509" s="638"/>
      <c r="O509" s="638"/>
      <c r="P509" s="638"/>
      <c r="Q509" s="638"/>
      <c r="R509" s="638"/>
      <c r="S509" s="638"/>
      <c r="T509" s="638"/>
      <c r="U509" s="638"/>
      <c r="V509" s="638"/>
      <c r="W509" s="638"/>
      <c r="X509" s="638"/>
      <c r="Y509" s="638"/>
      <c r="Z509" s="638"/>
    </row>
    <row r="510" spans="1:26" ht="12.75" customHeight="1" x14ac:dyDescent="0.35">
      <c r="A510" s="638"/>
      <c r="B510" s="638"/>
      <c r="C510" s="638"/>
      <c r="D510" s="639"/>
      <c r="E510" s="638"/>
      <c r="F510" s="638"/>
      <c r="G510" s="638"/>
      <c r="H510" s="638"/>
      <c r="I510" s="638"/>
      <c r="J510" s="638"/>
      <c r="K510" s="638"/>
      <c r="L510" s="638"/>
      <c r="M510" s="638"/>
      <c r="N510" s="638"/>
      <c r="O510" s="638"/>
      <c r="P510" s="638"/>
      <c r="Q510" s="638"/>
      <c r="R510" s="638"/>
      <c r="S510" s="638"/>
      <c r="T510" s="638"/>
      <c r="U510" s="638"/>
      <c r="V510" s="638"/>
      <c r="W510" s="638"/>
      <c r="X510" s="638"/>
      <c r="Y510" s="638"/>
      <c r="Z510" s="638"/>
    </row>
    <row r="511" spans="1:26" ht="12.75" customHeight="1" x14ac:dyDescent="0.35">
      <c r="A511" s="638"/>
      <c r="B511" s="638"/>
      <c r="C511" s="638"/>
      <c r="D511" s="639"/>
      <c r="E511" s="638"/>
      <c r="F511" s="638"/>
      <c r="G511" s="638"/>
      <c r="H511" s="638"/>
      <c r="I511" s="638"/>
      <c r="J511" s="638"/>
      <c r="K511" s="638"/>
      <c r="L511" s="638"/>
      <c r="M511" s="638"/>
      <c r="N511" s="638"/>
      <c r="O511" s="638"/>
      <c r="P511" s="638"/>
      <c r="Q511" s="638"/>
      <c r="R511" s="638"/>
      <c r="S511" s="638"/>
      <c r="T511" s="638"/>
      <c r="U511" s="638"/>
      <c r="V511" s="638"/>
      <c r="W511" s="638"/>
      <c r="X511" s="638"/>
      <c r="Y511" s="638"/>
      <c r="Z511" s="638"/>
    </row>
    <row r="512" spans="1:26" ht="12.75" customHeight="1" x14ac:dyDescent="0.35">
      <c r="A512" s="638"/>
      <c r="B512" s="638"/>
      <c r="C512" s="638"/>
      <c r="D512" s="639"/>
      <c r="E512" s="638"/>
      <c r="F512" s="638"/>
      <c r="G512" s="638"/>
      <c r="H512" s="638"/>
      <c r="I512" s="638"/>
      <c r="J512" s="638"/>
      <c r="K512" s="638"/>
      <c r="L512" s="638"/>
      <c r="M512" s="638"/>
      <c r="N512" s="638"/>
      <c r="O512" s="638"/>
      <c r="P512" s="638"/>
      <c r="Q512" s="638"/>
      <c r="R512" s="638"/>
      <c r="S512" s="638"/>
      <c r="T512" s="638"/>
      <c r="U512" s="638"/>
      <c r="V512" s="638"/>
      <c r="W512" s="638"/>
      <c r="X512" s="638"/>
      <c r="Y512" s="638"/>
      <c r="Z512" s="638"/>
    </row>
    <row r="513" spans="1:26" ht="12.75" customHeight="1" x14ac:dyDescent="0.35">
      <c r="A513" s="638"/>
      <c r="B513" s="638"/>
      <c r="C513" s="638"/>
      <c r="D513" s="639"/>
      <c r="E513" s="638"/>
      <c r="F513" s="638"/>
      <c r="G513" s="638"/>
      <c r="H513" s="638"/>
      <c r="I513" s="638"/>
      <c r="J513" s="638"/>
      <c r="K513" s="638"/>
      <c r="L513" s="638"/>
      <c r="M513" s="638"/>
      <c r="N513" s="638"/>
      <c r="O513" s="638"/>
      <c r="P513" s="638"/>
      <c r="Q513" s="638"/>
      <c r="R513" s="638"/>
      <c r="S513" s="638"/>
      <c r="T513" s="638"/>
      <c r="U513" s="638"/>
      <c r="V513" s="638"/>
      <c r="W513" s="638"/>
      <c r="X513" s="638"/>
      <c r="Y513" s="638"/>
      <c r="Z513" s="638"/>
    </row>
    <row r="514" spans="1:26" ht="12.75" customHeight="1" x14ac:dyDescent="0.35">
      <c r="A514" s="638"/>
      <c r="B514" s="638"/>
      <c r="C514" s="638"/>
      <c r="D514" s="639"/>
      <c r="E514" s="638"/>
      <c r="F514" s="638"/>
      <c r="G514" s="638"/>
      <c r="H514" s="638"/>
      <c r="I514" s="638"/>
      <c r="J514" s="638"/>
      <c r="K514" s="638"/>
      <c r="L514" s="638"/>
      <c r="M514" s="638"/>
      <c r="N514" s="638"/>
      <c r="O514" s="638"/>
      <c r="P514" s="638"/>
      <c r="Q514" s="638"/>
      <c r="R514" s="638"/>
      <c r="S514" s="638"/>
      <c r="T514" s="638"/>
      <c r="U514" s="638"/>
      <c r="V514" s="638"/>
      <c r="W514" s="638"/>
      <c r="X514" s="638"/>
      <c r="Y514" s="638"/>
      <c r="Z514" s="638"/>
    </row>
    <row r="515" spans="1:26" ht="12.75" customHeight="1" x14ac:dyDescent="0.35">
      <c r="A515" s="638"/>
      <c r="B515" s="638"/>
      <c r="C515" s="638"/>
      <c r="D515" s="639"/>
      <c r="E515" s="638"/>
      <c r="F515" s="638"/>
      <c r="G515" s="638"/>
      <c r="H515" s="638"/>
      <c r="I515" s="638"/>
      <c r="J515" s="638"/>
      <c r="K515" s="638"/>
      <c r="L515" s="638"/>
      <c r="M515" s="638"/>
      <c r="N515" s="638"/>
      <c r="O515" s="638"/>
      <c r="P515" s="638"/>
      <c r="Q515" s="638"/>
      <c r="R515" s="638"/>
      <c r="S515" s="638"/>
      <c r="T515" s="638"/>
      <c r="U515" s="638"/>
      <c r="V515" s="638"/>
      <c r="W515" s="638"/>
      <c r="X515" s="638"/>
      <c r="Y515" s="638"/>
      <c r="Z515" s="638"/>
    </row>
    <row r="516" spans="1:26" ht="12.75" customHeight="1" x14ac:dyDescent="0.35">
      <c r="A516" s="638"/>
      <c r="B516" s="638"/>
      <c r="C516" s="638"/>
      <c r="D516" s="639"/>
      <c r="E516" s="638"/>
      <c r="F516" s="638"/>
      <c r="G516" s="638"/>
      <c r="H516" s="638"/>
      <c r="I516" s="638"/>
      <c r="J516" s="638"/>
      <c r="K516" s="638"/>
      <c r="L516" s="638"/>
      <c r="M516" s="638"/>
      <c r="N516" s="638"/>
      <c r="O516" s="638"/>
      <c r="P516" s="638"/>
      <c r="Q516" s="638"/>
      <c r="R516" s="638"/>
      <c r="S516" s="638"/>
      <c r="T516" s="638"/>
      <c r="U516" s="638"/>
      <c r="V516" s="638"/>
      <c r="W516" s="638"/>
      <c r="X516" s="638"/>
      <c r="Y516" s="638"/>
      <c r="Z516" s="638"/>
    </row>
    <row r="517" spans="1:26" ht="12.75" customHeight="1" x14ac:dyDescent="0.35">
      <c r="A517" s="638"/>
      <c r="B517" s="638"/>
      <c r="C517" s="638"/>
      <c r="D517" s="639"/>
      <c r="E517" s="638"/>
      <c r="F517" s="638"/>
      <c r="G517" s="638"/>
      <c r="H517" s="638"/>
      <c r="I517" s="638"/>
      <c r="J517" s="638"/>
      <c r="K517" s="638"/>
      <c r="L517" s="638"/>
      <c r="M517" s="638"/>
      <c r="N517" s="638"/>
      <c r="O517" s="638"/>
      <c r="P517" s="638"/>
      <c r="Q517" s="638"/>
      <c r="R517" s="638"/>
      <c r="S517" s="638"/>
      <c r="T517" s="638"/>
      <c r="U517" s="638"/>
      <c r="V517" s="638"/>
      <c r="W517" s="638"/>
      <c r="X517" s="638"/>
      <c r="Y517" s="638"/>
      <c r="Z517" s="638"/>
    </row>
    <row r="518" spans="1:26" ht="12.75" customHeight="1" x14ac:dyDescent="0.35">
      <c r="A518" s="638"/>
      <c r="B518" s="638"/>
      <c r="C518" s="638"/>
      <c r="D518" s="639"/>
      <c r="E518" s="638"/>
      <c r="F518" s="638"/>
      <c r="G518" s="638"/>
      <c r="H518" s="638"/>
      <c r="I518" s="638"/>
      <c r="J518" s="638"/>
      <c r="K518" s="638"/>
      <c r="L518" s="638"/>
      <c r="M518" s="638"/>
      <c r="N518" s="638"/>
      <c r="O518" s="638"/>
      <c r="P518" s="638"/>
      <c r="Q518" s="638"/>
      <c r="R518" s="638"/>
      <c r="S518" s="638"/>
      <c r="T518" s="638"/>
      <c r="U518" s="638"/>
      <c r="V518" s="638"/>
      <c r="W518" s="638"/>
      <c r="X518" s="638"/>
      <c r="Y518" s="638"/>
      <c r="Z518" s="638"/>
    </row>
    <row r="519" spans="1:26" ht="12.75" customHeight="1" x14ac:dyDescent="0.35">
      <c r="A519" s="638"/>
      <c r="B519" s="638"/>
      <c r="C519" s="638"/>
      <c r="D519" s="639"/>
      <c r="E519" s="638"/>
      <c r="F519" s="638"/>
      <c r="G519" s="638"/>
      <c r="H519" s="638"/>
      <c r="I519" s="638"/>
      <c r="J519" s="638"/>
      <c r="K519" s="638"/>
      <c r="L519" s="638"/>
      <c r="M519" s="638"/>
      <c r="N519" s="638"/>
      <c r="O519" s="638"/>
      <c r="P519" s="638"/>
      <c r="Q519" s="638"/>
      <c r="R519" s="638"/>
      <c r="S519" s="638"/>
      <c r="T519" s="638"/>
      <c r="U519" s="638"/>
      <c r="V519" s="638"/>
      <c r="W519" s="638"/>
      <c r="X519" s="638"/>
      <c r="Y519" s="638"/>
      <c r="Z519" s="638"/>
    </row>
    <row r="520" spans="1:26" ht="12.75" customHeight="1" x14ac:dyDescent="0.35">
      <c r="A520" s="638"/>
      <c r="B520" s="638"/>
      <c r="C520" s="638"/>
      <c r="D520" s="639"/>
      <c r="E520" s="638"/>
      <c r="F520" s="638"/>
      <c r="G520" s="638"/>
      <c r="H520" s="638"/>
      <c r="I520" s="638"/>
      <c r="J520" s="638"/>
      <c r="K520" s="638"/>
      <c r="L520" s="638"/>
      <c r="M520" s="638"/>
      <c r="N520" s="638"/>
      <c r="O520" s="638"/>
      <c r="P520" s="638"/>
      <c r="Q520" s="638"/>
      <c r="R520" s="638"/>
      <c r="S520" s="638"/>
      <c r="T520" s="638"/>
      <c r="U520" s="638"/>
      <c r="V520" s="638"/>
      <c r="W520" s="638"/>
      <c r="X520" s="638"/>
      <c r="Y520" s="638"/>
      <c r="Z520" s="638"/>
    </row>
    <row r="521" spans="1:26" ht="12.75" customHeight="1" x14ac:dyDescent="0.35">
      <c r="A521" s="638"/>
      <c r="B521" s="638"/>
      <c r="C521" s="638"/>
      <c r="D521" s="639"/>
      <c r="E521" s="638"/>
      <c r="F521" s="638"/>
      <c r="G521" s="638"/>
      <c r="H521" s="638"/>
      <c r="I521" s="638"/>
      <c r="J521" s="638"/>
      <c r="K521" s="638"/>
      <c r="L521" s="638"/>
      <c r="M521" s="638"/>
      <c r="N521" s="638"/>
      <c r="O521" s="638"/>
      <c r="P521" s="638"/>
      <c r="Q521" s="638"/>
      <c r="R521" s="638"/>
      <c r="S521" s="638"/>
      <c r="T521" s="638"/>
      <c r="U521" s="638"/>
      <c r="V521" s="638"/>
      <c r="W521" s="638"/>
      <c r="X521" s="638"/>
      <c r="Y521" s="638"/>
      <c r="Z521" s="638"/>
    </row>
    <row r="522" spans="1:26" ht="12.75" customHeight="1" x14ac:dyDescent="0.35">
      <c r="A522" s="638"/>
      <c r="B522" s="638"/>
      <c r="C522" s="638"/>
      <c r="D522" s="639"/>
      <c r="E522" s="638"/>
      <c r="F522" s="638"/>
      <c r="G522" s="638"/>
      <c r="H522" s="638"/>
      <c r="I522" s="638"/>
      <c r="J522" s="638"/>
      <c r="K522" s="638"/>
      <c r="L522" s="638"/>
      <c r="M522" s="638"/>
      <c r="N522" s="638"/>
      <c r="O522" s="638"/>
      <c r="P522" s="638"/>
      <c r="Q522" s="638"/>
      <c r="R522" s="638"/>
      <c r="S522" s="638"/>
      <c r="T522" s="638"/>
      <c r="U522" s="638"/>
      <c r="V522" s="638"/>
      <c r="W522" s="638"/>
      <c r="X522" s="638"/>
      <c r="Y522" s="638"/>
      <c r="Z522" s="638"/>
    </row>
    <row r="523" spans="1:26" ht="12.75" customHeight="1" x14ac:dyDescent="0.35">
      <c r="A523" s="638"/>
      <c r="B523" s="638"/>
      <c r="C523" s="638"/>
      <c r="D523" s="639"/>
      <c r="E523" s="638"/>
      <c r="F523" s="638"/>
      <c r="G523" s="638"/>
      <c r="H523" s="638"/>
      <c r="I523" s="638"/>
      <c r="J523" s="638"/>
      <c r="K523" s="638"/>
      <c r="L523" s="638"/>
      <c r="M523" s="638"/>
      <c r="N523" s="638"/>
      <c r="O523" s="638"/>
      <c r="P523" s="638"/>
      <c r="Q523" s="638"/>
      <c r="R523" s="638"/>
      <c r="S523" s="638"/>
      <c r="T523" s="638"/>
      <c r="U523" s="638"/>
      <c r="V523" s="638"/>
      <c r="W523" s="638"/>
      <c r="X523" s="638"/>
      <c r="Y523" s="638"/>
      <c r="Z523" s="638"/>
    </row>
    <row r="524" spans="1:26" ht="12.75" customHeight="1" x14ac:dyDescent="0.35">
      <c r="A524" s="638"/>
      <c r="B524" s="638"/>
      <c r="C524" s="638"/>
      <c r="D524" s="639"/>
      <c r="E524" s="638"/>
      <c r="F524" s="638"/>
      <c r="G524" s="638"/>
      <c r="H524" s="638"/>
      <c r="I524" s="638"/>
      <c r="J524" s="638"/>
      <c r="K524" s="638"/>
      <c r="L524" s="638"/>
      <c r="M524" s="638"/>
      <c r="N524" s="638"/>
      <c r="O524" s="638"/>
      <c r="P524" s="638"/>
      <c r="Q524" s="638"/>
      <c r="R524" s="638"/>
      <c r="S524" s="638"/>
      <c r="T524" s="638"/>
      <c r="U524" s="638"/>
      <c r="V524" s="638"/>
      <c r="W524" s="638"/>
      <c r="X524" s="638"/>
      <c r="Y524" s="638"/>
      <c r="Z524" s="638"/>
    </row>
    <row r="525" spans="1:26" ht="12.75" customHeight="1" x14ac:dyDescent="0.35">
      <c r="A525" s="638"/>
      <c r="B525" s="638"/>
      <c r="C525" s="638"/>
      <c r="D525" s="639"/>
      <c r="E525" s="638"/>
      <c r="F525" s="638"/>
      <c r="G525" s="638"/>
      <c r="H525" s="638"/>
      <c r="I525" s="638"/>
      <c r="J525" s="638"/>
      <c r="K525" s="638"/>
      <c r="L525" s="638"/>
      <c r="M525" s="638"/>
      <c r="N525" s="638"/>
      <c r="O525" s="638"/>
      <c r="P525" s="638"/>
      <c r="Q525" s="638"/>
      <c r="R525" s="638"/>
      <c r="S525" s="638"/>
      <c r="T525" s="638"/>
      <c r="U525" s="638"/>
      <c r="V525" s="638"/>
      <c r="W525" s="638"/>
      <c r="X525" s="638"/>
      <c r="Y525" s="638"/>
      <c r="Z525" s="638"/>
    </row>
    <row r="526" spans="1:26" ht="12.75" customHeight="1" x14ac:dyDescent="0.35">
      <c r="A526" s="638"/>
      <c r="B526" s="638"/>
      <c r="C526" s="638"/>
      <c r="D526" s="639"/>
      <c r="E526" s="638"/>
      <c r="F526" s="638"/>
      <c r="G526" s="638"/>
      <c r="H526" s="638"/>
      <c r="I526" s="638"/>
      <c r="J526" s="638"/>
      <c r="K526" s="638"/>
      <c r="L526" s="638"/>
      <c r="M526" s="638"/>
      <c r="N526" s="638"/>
      <c r="O526" s="638"/>
      <c r="P526" s="638"/>
      <c r="Q526" s="638"/>
      <c r="R526" s="638"/>
      <c r="S526" s="638"/>
      <c r="T526" s="638"/>
      <c r="U526" s="638"/>
      <c r="V526" s="638"/>
      <c r="W526" s="638"/>
      <c r="X526" s="638"/>
      <c r="Y526" s="638"/>
      <c r="Z526" s="638"/>
    </row>
    <row r="527" spans="1:26" ht="12.75" customHeight="1" x14ac:dyDescent="0.35">
      <c r="A527" s="638"/>
      <c r="B527" s="638"/>
      <c r="C527" s="638"/>
      <c r="D527" s="639"/>
      <c r="E527" s="638"/>
      <c r="F527" s="638"/>
      <c r="G527" s="638"/>
      <c r="H527" s="638"/>
      <c r="I527" s="638"/>
      <c r="J527" s="638"/>
      <c r="K527" s="638"/>
      <c r="L527" s="638"/>
      <c r="M527" s="638"/>
      <c r="N527" s="638"/>
      <c r="O527" s="638"/>
      <c r="P527" s="638"/>
      <c r="Q527" s="638"/>
      <c r="R527" s="638"/>
      <c r="S527" s="638"/>
      <c r="T527" s="638"/>
      <c r="U527" s="638"/>
      <c r="V527" s="638"/>
      <c r="W527" s="638"/>
      <c r="X527" s="638"/>
      <c r="Y527" s="638"/>
      <c r="Z527" s="638"/>
    </row>
    <row r="528" spans="1:26" ht="12.75" customHeight="1" x14ac:dyDescent="0.35">
      <c r="A528" s="638"/>
      <c r="B528" s="638"/>
      <c r="C528" s="638"/>
      <c r="D528" s="639"/>
      <c r="E528" s="638"/>
      <c r="F528" s="638"/>
      <c r="G528" s="638"/>
      <c r="H528" s="638"/>
      <c r="I528" s="638"/>
      <c r="J528" s="638"/>
      <c r="K528" s="638"/>
      <c r="L528" s="638"/>
      <c r="M528" s="638"/>
      <c r="N528" s="638"/>
      <c r="O528" s="638"/>
      <c r="P528" s="638"/>
      <c r="Q528" s="638"/>
      <c r="R528" s="638"/>
      <c r="S528" s="638"/>
      <c r="T528" s="638"/>
      <c r="U528" s="638"/>
      <c r="V528" s="638"/>
      <c r="W528" s="638"/>
      <c r="X528" s="638"/>
      <c r="Y528" s="638"/>
      <c r="Z528" s="638"/>
    </row>
    <row r="529" spans="1:26" ht="12.75" customHeight="1" x14ac:dyDescent="0.35">
      <c r="A529" s="638"/>
      <c r="B529" s="638"/>
      <c r="C529" s="638"/>
      <c r="D529" s="639"/>
      <c r="E529" s="638"/>
      <c r="F529" s="638"/>
      <c r="G529" s="638"/>
      <c r="H529" s="638"/>
      <c r="I529" s="638"/>
      <c r="J529" s="638"/>
      <c r="K529" s="638"/>
      <c r="L529" s="638"/>
      <c r="M529" s="638"/>
      <c r="N529" s="638"/>
      <c r="O529" s="638"/>
      <c r="P529" s="638"/>
      <c r="Q529" s="638"/>
      <c r="R529" s="638"/>
      <c r="S529" s="638"/>
      <c r="T529" s="638"/>
      <c r="U529" s="638"/>
      <c r="V529" s="638"/>
      <c r="W529" s="638"/>
      <c r="X529" s="638"/>
      <c r="Y529" s="638"/>
      <c r="Z529" s="638"/>
    </row>
    <row r="530" spans="1:26" ht="12.75" customHeight="1" x14ac:dyDescent="0.35">
      <c r="A530" s="638"/>
      <c r="B530" s="638"/>
      <c r="C530" s="638"/>
      <c r="D530" s="639"/>
      <c r="E530" s="638"/>
      <c r="F530" s="638"/>
      <c r="G530" s="638"/>
      <c r="H530" s="638"/>
      <c r="I530" s="638"/>
      <c r="J530" s="638"/>
      <c r="K530" s="638"/>
      <c r="L530" s="638"/>
      <c r="M530" s="638"/>
      <c r="N530" s="638"/>
      <c r="O530" s="638"/>
      <c r="P530" s="638"/>
      <c r="Q530" s="638"/>
      <c r="R530" s="638"/>
      <c r="S530" s="638"/>
      <c r="T530" s="638"/>
      <c r="U530" s="638"/>
      <c r="V530" s="638"/>
      <c r="W530" s="638"/>
      <c r="X530" s="638"/>
      <c r="Y530" s="638"/>
      <c r="Z530" s="638"/>
    </row>
    <row r="531" spans="1:26" ht="12.75" customHeight="1" x14ac:dyDescent="0.35">
      <c r="A531" s="638"/>
      <c r="B531" s="638"/>
      <c r="C531" s="638"/>
      <c r="D531" s="639"/>
      <c r="E531" s="638"/>
      <c r="F531" s="638"/>
      <c r="G531" s="638"/>
      <c r="H531" s="638"/>
      <c r="I531" s="638"/>
      <c r="J531" s="638"/>
      <c r="K531" s="638"/>
      <c r="L531" s="638"/>
      <c r="M531" s="638"/>
      <c r="N531" s="638"/>
      <c r="O531" s="638"/>
      <c r="P531" s="638"/>
      <c r="Q531" s="638"/>
      <c r="R531" s="638"/>
      <c r="S531" s="638"/>
      <c r="T531" s="638"/>
      <c r="U531" s="638"/>
      <c r="V531" s="638"/>
      <c r="W531" s="638"/>
      <c r="X531" s="638"/>
      <c r="Y531" s="638"/>
      <c r="Z531" s="638"/>
    </row>
    <row r="532" spans="1:26" ht="12.75" customHeight="1" x14ac:dyDescent="0.35">
      <c r="A532" s="638"/>
      <c r="B532" s="638"/>
      <c r="C532" s="638"/>
      <c r="D532" s="639"/>
      <c r="E532" s="638"/>
      <c r="F532" s="638"/>
      <c r="G532" s="638"/>
      <c r="H532" s="638"/>
      <c r="I532" s="638"/>
      <c r="J532" s="638"/>
      <c r="K532" s="638"/>
      <c r="L532" s="638"/>
      <c r="M532" s="638"/>
      <c r="N532" s="638"/>
      <c r="O532" s="638"/>
      <c r="P532" s="638"/>
      <c r="Q532" s="638"/>
      <c r="R532" s="638"/>
      <c r="S532" s="638"/>
      <c r="T532" s="638"/>
      <c r="U532" s="638"/>
      <c r="V532" s="638"/>
      <c r="W532" s="638"/>
      <c r="X532" s="638"/>
      <c r="Y532" s="638"/>
      <c r="Z532" s="638"/>
    </row>
    <row r="533" spans="1:26" ht="12.75" customHeight="1" x14ac:dyDescent="0.35">
      <c r="A533" s="638"/>
      <c r="B533" s="638"/>
      <c r="C533" s="638"/>
      <c r="D533" s="639"/>
      <c r="E533" s="638"/>
      <c r="F533" s="638"/>
      <c r="G533" s="638"/>
      <c r="H533" s="638"/>
      <c r="I533" s="638"/>
      <c r="J533" s="638"/>
      <c r="K533" s="638"/>
      <c r="L533" s="638"/>
      <c r="M533" s="638"/>
      <c r="N533" s="638"/>
      <c r="O533" s="638"/>
      <c r="P533" s="638"/>
      <c r="Q533" s="638"/>
      <c r="R533" s="638"/>
      <c r="S533" s="638"/>
      <c r="T533" s="638"/>
      <c r="U533" s="638"/>
      <c r="V533" s="638"/>
      <c r="W533" s="638"/>
      <c r="X533" s="638"/>
      <c r="Y533" s="638"/>
      <c r="Z533" s="638"/>
    </row>
    <row r="534" spans="1:26" ht="12.75" customHeight="1" x14ac:dyDescent="0.35">
      <c r="A534" s="638"/>
      <c r="B534" s="638"/>
      <c r="C534" s="638"/>
      <c r="D534" s="639"/>
      <c r="E534" s="638"/>
      <c r="F534" s="638"/>
      <c r="G534" s="638"/>
      <c r="H534" s="638"/>
      <c r="I534" s="638"/>
      <c r="J534" s="638"/>
      <c r="K534" s="638"/>
      <c r="L534" s="638"/>
      <c r="M534" s="638"/>
      <c r="N534" s="638"/>
      <c r="O534" s="638"/>
      <c r="P534" s="638"/>
      <c r="Q534" s="638"/>
      <c r="R534" s="638"/>
      <c r="S534" s="638"/>
      <c r="T534" s="638"/>
      <c r="U534" s="638"/>
      <c r="V534" s="638"/>
      <c r="W534" s="638"/>
      <c r="X534" s="638"/>
      <c r="Y534" s="638"/>
      <c r="Z534" s="638"/>
    </row>
    <row r="535" spans="1:26" ht="12.75" customHeight="1" x14ac:dyDescent="0.35">
      <c r="A535" s="638"/>
      <c r="B535" s="638"/>
      <c r="C535" s="638"/>
      <c r="D535" s="639"/>
      <c r="E535" s="638"/>
      <c r="F535" s="638"/>
      <c r="G535" s="638"/>
      <c r="H535" s="638"/>
      <c r="I535" s="638"/>
      <c r="J535" s="638"/>
      <c r="K535" s="638"/>
      <c r="L535" s="638"/>
      <c r="M535" s="638"/>
      <c r="N535" s="638"/>
      <c r="O535" s="638"/>
      <c r="P535" s="638"/>
      <c r="Q535" s="638"/>
      <c r="R535" s="638"/>
      <c r="S535" s="638"/>
      <c r="T535" s="638"/>
      <c r="U535" s="638"/>
      <c r="V535" s="638"/>
      <c r="W535" s="638"/>
      <c r="X535" s="638"/>
      <c r="Y535" s="638"/>
      <c r="Z535" s="638"/>
    </row>
    <row r="536" spans="1:26" ht="12.75" customHeight="1" x14ac:dyDescent="0.35">
      <c r="A536" s="638"/>
      <c r="B536" s="638"/>
      <c r="C536" s="638"/>
      <c r="D536" s="639"/>
      <c r="E536" s="638"/>
      <c r="F536" s="638"/>
      <c r="G536" s="638"/>
      <c r="H536" s="638"/>
      <c r="I536" s="638"/>
      <c r="J536" s="638"/>
      <c r="K536" s="638"/>
      <c r="L536" s="638"/>
      <c r="M536" s="638"/>
      <c r="N536" s="638"/>
      <c r="O536" s="638"/>
      <c r="P536" s="638"/>
      <c r="Q536" s="638"/>
      <c r="R536" s="638"/>
      <c r="S536" s="638"/>
      <c r="T536" s="638"/>
      <c r="U536" s="638"/>
      <c r="V536" s="638"/>
      <c r="W536" s="638"/>
      <c r="X536" s="638"/>
      <c r="Y536" s="638"/>
      <c r="Z536" s="638"/>
    </row>
    <row r="537" spans="1:26" ht="12.75" customHeight="1" x14ac:dyDescent="0.35">
      <c r="A537" s="638"/>
      <c r="B537" s="638"/>
      <c r="C537" s="638"/>
      <c r="D537" s="639"/>
      <c r="E537" s="638"/>
      <c r="F537" s="638"/>
      <c r="G537" s="638"/>
      <c r="H537" s="638"/>
      <c r="I537" s="638"/>
      <c r="J537" s="638"/>
      <c r="K537" s="638"/>
      <c r="L537" s="638"/>
      <c r="M537" s="638"/>
      <c r="N537" s="638"/>
      <c r="O537" s="638"/>
      <c r="P537" s="638"/>
      <c r="Q537" s="638"/>
      <c r="R537" s="638"/>
      <c r="S537" s="638"/>
      <c r="T537" s="638"/>
      <c r="U537" s="638"/>
      <c r="V537" s="638"/>
      <c r="W537" s="638"/>
      <c r="X537" s="638"/>
      <c r="Y537" s="638"/>
      <c r="Z537" s="638"/>
    </row>
    <row r="538" spans="1:26" ht="12.75" customHeight="1" x14ac:dyDescent="0.35">
      <c r="A538" s="638"/>
      <c r="B538" s="638"/>
      <c r="C538" s="638"/>
      <c r="D538" s="639"/>
      <c r="E538" s="638"/>
      <c r="F538" s="638"/>
      <c r="G538" s="638"/>
      <c r="H538" s="638"/>
      <c r="I538" s="638"/>
      <c r="J538" s="638"/>
      <c r="K538" s="638"/>
      <c r="L538" s="638"/>
      <c r="M538" s="638"/>
      <c r="N538" s="638"/>
      <c r="O538" s="638"/>
      <c r="P538" s="638"/>
      <c r="Q538" s="638"/>
      <c r="R538" s="638"/>
      <c r="S538" s="638"/>
      <c r="T538" s="638"/>
      <c r="U538" s="638"/>
      <c r="V538" s="638"/>
      <c r="W538" s="638"/>
      <c r="X538" s="638"/>
      <c r="Y538" s="638"/>
      <c r="Z538" s="638"/>
    </row>
    <row r="539" spans="1:26" ht="12.75" customHeight="1" x14ac:dyDescent="0.35">
      <c r="A539" s="638"/>
      <c r="B539" s="638"/>
      <c r="C539" s="638"/>
      <c r="D539" s="639"/>
      <c r="E539" s="638"/>
      <c r="F539" s="638"/>
      <c r="G539" s="638"/>
      <c r="H539" s="638"/>
      <c r="I539" s="638"/>
      <c r="J539" s="638"/>
      <c r="K539" s="638"/>
      <c r="L539" s="638"/>
      <c r="M539" s="638"/>
      <c r="N539" s="638"/>
      <c r="O539" s="638"/>
      <c r="P539" s="638"/>
      <c r="Q539" s="638"/>
      <c r="R539" s="638"/>
      <c r="S539" s="638"/>
      <c r="T539" s="638"/>
      <c r="U539" s="638"/>
      <c r="V539" s="638"/>
      <c r="W539" s="638"/>
      <c r="X539" s="638"/>
      <c r="Y539" s="638"/>
      <c r="Z539" s="638"/>
    </row>
    <row r="540" spans="1:26" ht="12.75" customHeight="1" x14ac:dyDescent="0.35">
      <c r="A540" s="638"/>
      <c r="B540" s="638"/>
      <c r="C540" s="638"/>
      <c r="D540" s="639"/>
      <c r="E540" s="638"/>
      <c r="F540" s="638"/>
      <c r="G540" s="638"/>
      <c r="H540" s="638"/>
      <c r="I540" s="638"/>
      <c r="J540" s="638"/>
      <c r="K540" s="638"/>
      <c r="L540" s="638"/>
      <c r="M540" s="638"/>
      <c r="N540" s="638"/>
      <c r="O540" s="638"/>
      <c r="P540" s="638"/>
      <c r="Q540" s="638"/>
      <c r="R540" s="638"/>
      <c r="S540" s="638"/>
      <c r="T540" s="638"/>
      <c r="U540" s="638"/>
      <c r="V540" s="638"/>
      <c r="W540" s="638"/>
      <c r="X540" s="638"/>
      <c r="Y540" s="638"/>
      <c r="Z540" s="638"/>
    </row>
    <row r="541" spans="1:26" ht="12.75" customHeight="1" x14ac:dyDescent="0.35">
      <c r="A541" s="638"/>
      <c r="B541" s="638"/>
      <c r="C541" s="638"/>
      <c r="D541" s="639"/>
      <c r="E541" s="638"/>
      <c r="F541" s="638"/>
      <c r="G541" s="638"/>
      <c r="H541" s="638"/>
      <c r="I541" s="638"/>
      <c r="J541" s="638"/>
      <c r="K541" s="638"/>
      <c r="L541" s="638"/>
      <c r="M541" s="638"/>
      <c r="N541" s="638"/>
      <c r="O541" s="638"/>
      <c r="P541" s="638"/>
      <c r="Q541" s="638"/>
      <c r="R541" s="638"/>
      <c r="S541" s="638"/>
      <c r="T541" s="638"/>
      <c r="U541" s="638"/>
      <c r="V541" s="638"/>
      <c r="W541" s="638"/>
      <c r="X541" s="638"/>
      <c r="Y541" s="638"/>
      <c r="Z541" s="638"/>
    </row>
    <row r="542" spans="1:26" ht="12.75" customHeight="1" x14ac:dyDescent="0.35">
      <c r="A542" s="638"/>
      <c r="B542" s="638"/>
      <c r="C542" s="638"/>
      <c r="D542" s="639"/>
      <c r="E542" s="638"/>
      <c r="F542" s="638"/>
      <c r="G542" s="638"/>
      <c r="H542" s="638"/>
      <c r="I542" s="638"/>
      <c r="J542" s="638"/>
      <c r="K542" s="638"/>
      <c r="L542" s="638"/>
      <c r="M542" s="638"/>
      <c r="N542" s="638"/>
      <c r="O542" s="638"/>
      <c r="P542" s="638"/>
      <c r="Q542" s="638"/>
      <c r="R542" s="638"/>
      <c r="S542" s="638"/>
      <c r="T542" s="638"/>
      <c r="U542" s="638"/>
      <c r="V542" s="638"/>
      <c r="W542" s="638"/>
      <c r="X542" s="638"/>
      <c r="Y542" s="638"/>
      <c r="Z542" s="638"/>
    </row>
    <row r="543" spans="1:26" ht="12.75" customHeight="1" x14ac:dyDescent="0.35">
      <c r="A543" s="638"/>
      <c r="B543" s="638"/>
      <c r="C543" s="638"/>
      <c r="D543" s="639"/>
      <c r="E543" s="638"/>
      <c r="F543" s="638"/>
      <c r="G543" s="638"/>
      <c r="H543" s="638"/>
      <c r="I543" s="638"/>
      <c r="J543" s="638"/>
      <c r="K543" s="638"/>
      <c r="L543" s="638"/>
      <c r="M543" s="638"/>
      <c r="N543" s="638"/>
      <c r="O543" s="638"/>
      <c r="P543" s="638"/>
      <c r="Q543" s="638"/>
      <c r="R543" s="638"/>
      <c r="S543" s="638"/>
      <c r="T543" s="638"/>
      <c r="U543" s="638"/>
      <c r="V543" s="638"/>
      <c r="W543" s="638"/>
      <c r="X543" s="638"/>
      <c r="Y543" s="638"/>
      <c r="Z543" s="638"/>
    </row>
    <row r="544" spans="1:26" ht="12.75" customHeight="1" x14ac:dyDescent="0.35">
      <c r="A544" s="638"/>
      <c r="B544" s="638"/>
      <c r="C544" s="638"/>
      <c r="D544" s="639"/>
      <c r="E544" s="638"/>
      <c r="F544" s="638"/>
      <c r="G544" s="638"/>
      <c r="H544" s="638"/>
      <c r="I544" s="638"/>
      <c r="J544" s="638"/>
      <c r="K544" s="638"/>
      <c r="L544" s="638"/>
      <c r="M544" s="638"/>
      <c r="N544" s="638"/>
      <c r="O544" s="638"/>
      <c r="P544" s="638"/>
      <c r="Q544" s="638"/>
      <c r="R544" s="638"/>
      <c r="S544" s="638"/>
      <c r="T544" s="638"/>
      <c r="U544" s="638"/>
      <c r="V544" s="638"/>
      <c r="W544" s="638"/>
      <c r="X544" s="638"/>
      <c r="Y544" s="638"/>
      <c r="Z544" s="638"/>
    </row>
    <row r="545" spans="1:26" ht="12.75" customHeight="1" x14ac:dyDescent="0.35">
      <c r="A545" s="638"/>
      <c r="B545" s="638"/>
      <c r="C545" s="638"/>
      <c r="D545" s="639"/>
      <c r="E545" s="638"/>
      <c r="F545" s="638"/>
      <c r="G545" s="638"/>
      <c r="H545" s="638"/>
      <c r="I545" s="638"/>
      <c r="J545" s="638"/>
      <c r="K545" s="638"/>
      <c r="L545" s="638"/>
      <c r="M545" s="638"/>
      <c r="N545" s="638"/>
      <c r="O545" s="638"/>
      <c r="P545" s="638"/>
      <c r="Q545" s="638"/>
      <c r="R545" s="638"/>
      <c r="S545" s="638"/>
      <c r="T545" s="638"/>
      <c r="U545" s="638"/>
      <c r="V545" s="638"/>
      <c r="W545" s="638"/>
      <c r="X545" s="638"/>
      <c r="Y545" s="638"/>
      <c r="Z545" s="638"/>
    </row>
    <row r="546" spans="1:26" ht="12.75" customHeight="1" x14ac:dyDescent="0.35">
      <c r="A546" s="638"/>
      <c r="B546" s="638"/>
      <c r="C546" s="638"/>
      <c r="D546" s="639"/>
      <c r="E546" s="638"/>
      <c r="F546" s="638"/>
      <c r="G546" s="638"/>
      <c r="H546" s="638"/>
      <c r="I546" s="638"/>
      <c r="J546" s="638"/>
      <c r="K546" s="638"/>
      <c r="L546" s="638"/>
      <c r="M546" s="638"/>
      <c r="N546" s="638"/>
      <c r="O546" s="638"/>
      <c r="P546" s="638"/>
      <c r="Q546" s="638"/>
      <c r="R546" s="638"/>
      <c r="S546" s="638"/>
      <c r="T546" s="638"/>
      <c r="U546" s="638"/>
      <c r="V546" s="638"/>
      <c r="W546" s="638"/>
      <c r="X546" s="638"/>
      <c r="Y546" s="638"/>
      <c r="Z546" s="638"/>
    </row>
    <row r="547" spans="1:26" ht="12.75" customHeight="1" x14ac:dyDescent="0.35">
      <c r="A547" s="638"/>
      <c r="B547" s="638"/>
      <c r="C547" s="638"/>
      <c r="D547" s="639"/>
      <c r="E547" s="638"/>
      <c r="F547" s="638"/>
      <c r="G547" s="638"/>
      <c r="H547" s="638"/>
      <c r="I547" s="638"/>
      <c r="J547" s="638"/>
      <c r="K547" s="638"/>
      <c r="L547" s="638"/>
      <c r="M547" s="638"/>
      <c r="N547" s="638"/>
      <c r="O547" s="638"/>
      <c r="P547" s="638"/>
      <c r="Q547" s="638"/>
      <c r="R547" s="638"/>
      <c r="S547" s="638"/>
      <c r="T547" s="638"/>
      <c r="U547" s="638"/>
      <c r="V547" s="638"/>
      <c r="W547" s="638"/>
      <c r="X547" s="638"/>
      <c r="Y547" s="638"/>
      <c r="Z547" s="638"/>
    </row>
    <row r="548" spans="1:26" ht="12.75" customHeight="1" x14ac:dyDescent="0.35">
      <c r="A548" s="638"/>
      <c r="B548" s="638"/>
      <c r="C548" s="638"/>
      <c r="D548" s="639"/>
      <c r="E548" s="638"/>
      <c r="F548" s="638"/>
      <c r="G548" s="638"/>
      <c r="H548" s="638"/>
      <c r="I548" s="638"/>
      <c r="J548" s="638"/>
      <c r="K548" s="638"/>
      <c r="L548" s="638"/>
      <c r="M548" s="638"/>
      <c r="N548" s="638"/>
      <c r="O548" s="638"/>
      <c r="P548" s="638"/>
      <c r="Q548" s="638"/>
      <c r="R548" s="638"/>
      <c r="S548" s="638"/>
      <c r="T548" s="638"/>
      <c r="U548" s="638"/>
      <c r="V548" s="638"/>
      <c r="W548" s="638"/>
      <c r="X548" s="638"/>
      <c r="Y548" s="638"/>
      <c r="Z548" s="638"/>
    </row>
    <row r="549" spans="1:26" ht="12.75" customHeight="1" x14ac:dyDescent="0.35">
      <c r="A549" s="638"/>
      <c r="B549" s="638"/>
      <c r="C549" s="638"/>
      <c r="D549" s="639"/>
      <c r="E549" s="638"/>
      <c r="F549" s="638"/>
      <c r="G549" s="638"/>
      <c r="H549" s="638"/>
      <c r="I549" s="638"/>
      <c r="J549" s="638"/>
      <c r="K549" s="638"/>
      <c r="L549" s="638"/>
      <c r="M549" s="638"/>
      <c r="N549" s="638"/>
      <c r="O549" s="638"/>
      <c r="P549" s="638"/>
      <c r="Q549" s="638"/>
      <c r="R549" s="638"/>
      <c r="S549" s="638"/>
      <c r="T549" s="638"/>
      <c r="U549" s="638"/>
      <c r="V549" s="638"/>
      <c r="W549" s="638"/>
      <c r="X549" s="638"/>
      <c r="Y549" s="638"/>
      <c r="Z549" s="638"/>
    </row>
    <row r="550" spans="1:26" ht="12.75" customHeight="1" x14ac:dyDescent="0.35">
      <c r="A550" s="638"/>
      <c r="B550" s="638"/>
      <c r="C550" s="638"/>
      <c r="D550" s="639"/>
      <c r="E550" s="638"/>
      <c r="F550" s="638"/>
      <c r="G550" s="638"/>
      <c r="H550" s="638"/>
      <c r="I550" s="638"/>
      <c r="J550" s="638"/>
      <c r="K550" s="638"/>
      <c r="L550" s="638"/>
      <c r="M550" s="638"/>
      <c r="N550" s="638"/>
      <c r="O550" s="638"/>
      <c r="P550" s="638"/>
      <c r="Q550" s="638"/>
      <c r="R550" s="638"/>
      <c r="S550" s="638"/>
      <c r="T550" s="638"/>
      <c r="U550" s="638"/>
      <c r="V550" s="638"/>
      <c r="W550" s="638"/>
      <c r="X550" s="638"/>
      <c r="Y550" s="638"/>
      <c r="Z550" s="638"/>
    </row>
    <row r="551" spans="1:26" ht="12.75" customHeight="1" x14ac:dyDescent="0.35">
      <c r="A551" s="638"/>
      <c r="B551" s="638"/>
      <c r="C551" s="638"/>
      <c r="D551" s="639"/>
      <c r="E551" s="638"/>
      <c r="F551" s="638"/>
      <c r="G551" s="638"/>
      <c r="H551" s="638"/>
      <c r="I551" s="638"/>
      <c r="J551" s="638"/>
      <c r="K551" s="638"/>
      <c r="L551" s="638"/>
      <c r="M551" s="638"/>
      <c r="N551" s="638"/>
      <c r="O551" s="638"/>
      <c r="P551" s="638"/>
      <c r="Q551" s="638"/>
      <c r="R551" s="638"/>
      <c r="S551" s="638"/>
      <c r="T551" s="638"/>
      <c r="U551" s="638"/>
      <c r="V551" s="638"/>
      <c r="W551" s="638"/>
      <c r="X551" s="638"/>
      <c r="Y551" s="638"/>
      <c r="Z551" s="638"/>
    </row>
    <row r="552" spans="1:26" ht="12.75" customHeight="1" x14ac:dyDescent="0.35">
      <c r="A552" s="638"/>
      <c r="B552" s="638"/>
      <c r="C552" s="638"/>
      <c r="D552" s="639"/>
      <c r="E552" s="638"/>
      <c r="F552" s="638"/>
      <c r="G552" s="638"/>
      <c r="H552" s="638"/>
      <c r="I552" s="638"/>
      <c r="J552" s="638"/>
      <c r="K552" s="638"/>
      <c r="L552" s="638"/>
      <c r="M552" s="638"/>
      <c r="N552" s="638"/>
      <c r="O552" s="638"/>
      <c r="P552" s="638"/>
      <c r="Q552" s="638"/>
      <c r="R552" s="638"/>
      <c r="S552" s="638"/>
      <c r="T552" s="638"/>
      <c r="U552" s="638"/>
      <c r="V552" s="638"/>
      <c r="W552" s="638"/>
      <c r="X552" s="638"/>
      <c r="Y552" s="638"/>
      <c r="Z552" s="638"/>
    </row>
    <row r="553" spans="1:26" ht="12.75" customHeight="1" x14ac:dyDescent="0.35">
      <c r="A553" s="638"/>
      <c r="B553" s="638"/>
      <c r="C553" s="638"/>
      <c r="D553" s="639"/>
      <c r="E553" s="638"/>
      <c r="F553" s="638"/>
      <c r="G553" s="638"/>
      <c r="H553" s="638"/>
      <c r="I553" s="638"/>
      <c r="J553" s="638"/>
      <c r="K553" s="638"/>
      <c r="L553" s="638"/>
      <c r="M553" s="638"/>
      <c r="N553" s="638"/>
      <c r="O553" s="638"/>
      <c r="P553" s="638"/>
      <c r="Q553" s="638"/>
      <c r="R553" s="638"/>
      <c r="S553" s="638"/>
      <c r="T553" s="638"/>
      <c r="U553" s="638"/>
      <c r="V553" s="638"/>
      <c r="W553" s="638"/>
      <c r="X553" s="638"/>
      <c r="Y553" s="638"/>
      <c r="Z553" s="638"/>
    </row>
    <row r="554" spans="1:26" ht="12.75" customHeight="1" x14ac:dyDescent="0.35">
      <c r="A554" s="638"/>
      <c r="B554" s="638"/>
      <c r="C554" s="638"/>
      <c r="D554" s="639"/>
      <c r="E554" s="638"/>
      <c r="F554" s="638"/>
      <c r="G554" s="638"/>
      <c r="H554" s="638"/>
      <c r="I554" s="638"/>
      <c r="J554" s="638"/>
      <c r="K554" s="638"/>
      <c r="L554" s="638"/>
      <c r="M554" s="638"/>
      <c r="N554" s="638"/>
      <c r="O554" s="638"/>
      <c r="P554" s="638"/>
      <c r="Q554" s="638"/>
      <c r="R554" s="638"/>
      <c r="S554" s="638"/>
      <c r="T554" s="638"/>
      <c r="U554" s="638"/>
      <c r="V554" s="638"/>
      <c r="W554" s="638"/>
      <c r="X554" s="638"/>
      <c r="Y554" s="638"/>
      <c r="Z554" s="638"/>
    </row>
    <row r="555" spans="1:26" ht="12.75" customHeight="1" x14ac:dyDescent="0.35">
      <c r="A555" s="638"/>
      <c r="B555" s="638"/>
      <c r="C555" s="638"/>
      <c r="D555" s="639"/>
      <c r="E555" s="638"/>
      <c r="F555" s="638"/>
      <c r="G555" s="638"/>
      <c r="H555" s="638"/>
      <c r="I555" s="638"/>
      <c r="J555" s="638"/>
      <c r="K555" s="638"/>
      <c r="L555" s="638"/>
      <c r="M555" s="638"/>
      <c r="N555" s="638"/>
      <c r="O555" s="638"/>
      <c r="P555" s="638"/>
      <c r="Q555" s="638"/>
      <c r="R555" s="638"/>
      <c r="S555" s="638"/>
      <c r="T555" s="638"/>
      <c r="U555" s="638"/>
      <c r="V555" s="638"/>
      <c r="W555" s="638"/>
      <c r="X555" s="638"/>
      <c r="Y555" s="638"/>
      <c r="Z555" s="638"/>
    </row>
    <row r="556" spans="1:26" ht="12.75" customHeight="1" x14ac:dyDescent="0.35">
      <c r="A556" s="638"/>
      <c r="B556" s="638"/>
      <c r="C556" s="638"/>
      <c r="D556" s="639"/>
      <c r="E556" s="638"/>
      <c r="F556" s="638"/>
      <c r="G556" s="638"/>
      <c r="H556" s="638"/>
      <c r="I556" s="638"/>
      <c r="J556" s="638"/>
      <c r="K556" s="638"/>
      <c r="L556" s="638"/>
      <c r="M556" s="638"/>
      <c r="N556" s="638"/>
      <c r="O556" s="638"/>
      <c r="P556" s="638"/>
      <c r="Q556" s="638"/>
      <c r="R556" s="638"/>
      <c r="S556" s="638"/>
      <c r="T556" s="638"/>
      <c r="U556" s="638"/>
      <c r="V556" s="638"/>
      <c r="W556" s="638"/>
      <c r="X556" s="638"/>
      <c r="Y556" s="638"/>
      <c r="Z556" s="638"/>
    </row>
    <row r="557" spans="1:26" ht="12.75" customHeight="1" x14ac:dyDescent="0.35">
      <c r="A557" s="638"/>
      <c r="B557" s="638"/>
      <c r="C557" s="638"/>
      <c r="D557" s="639"/>
      <c r="E557" s="638"/>
      <c r="F557" s="638"/>
      <c r="G557" s="638"/>
      <c r="H557" s="638"/>
      <c r="I557" s="638"/>
      <c r="J557" s="638"/>
      <c r="K557" s="638"/>
      <c r="L557" s="638"/>
      <c r="M557" s="638"/>
      <c r="N557" s="638"/>
      <c r="O557" s="638"/>
      <c r="P557" s="638"/>
      <c r="Q557" s="638"/>
      <c r="R557" s="638"/>
      <c r="S557" s="638"/>
      <c r="T557" s="638"/>
      <c r="U557" s="638"/>
      <c r="V557" s="638"/>
      <c r="W557" s="638"/>
      <c r="X557" s="638"/>
      <c r="Y557" s="638"/>
      <c r="Z557" s="638"/>
    </row>
    <row r="558" spans="1:26" ht="12.75" customHeight="1" x14ac:dyDescent="0.35">
      <c r="A558" s="638"/>
      <c r="B558" s="638"/>
      <c r="C558" s="638"/>
      <c r="D558" s="639"/>
      <c r="E558" s="638"/>
      <c r="F558" s="638"/>
      <c r="G558" s="638"/>
      <c r="H558" s="638"/>
      <c r="I558" s="638"/>
      <c r="J558" s="638"/>
      <c r="K558" s="638"/>
      <c r="L558" s="638"/>
      <c r="M558" s="638"/>
      <c r="N558" s="638"/>
      <c r="O558" s="638"/>
      <c r="P558" s="638"/>
      <c r="Q558" s="638"/>
      <c r="R558" s="638"/>
      <c r="S558" s="638"/>
      <c r="T558" s="638"/>
      <c r="U558" s="638"/>
      <c r="V558" s="638"/>
      <c r="W558" s="638"/>
      <c r="X558" s="638"/>
      <c r="Y558" s="638"/>
      <c r="Z558" s="638"/>
    </row>
    <row r="559" spans="1:26" ht="12.75" customHeight="1" x14ac:dyDescent="0.35">
      <c r="A559" s="638"/>
      <c r="B559" s="638"/>
      <c r="C559" s="638"/>
      <c r="D559" s="639"/>
      <c r="E559" s="638"/>
      <c r="F559" s="638"/>
      <c r="G559" s="638"/>
      <c r="H559" s="638"/>
      <c r="I559" s="638"/>
      <c r="J559" s="638"/>
      <c r="K559" s="638"/>
      <c r="L559" s="638"/>
      <c r="M559" s="638"/>
      <c r="N559" s="638"/>
      <c r="O559" s="638"/>
      <c r="P559" s="638"/>
      <c r="Q559" s="638"/>
      <c r="R559" s="638"/>
      <c r="S559" s="638"/>
      <c r="T559" s="638"/>
      <c r="U559" s="638"/>
      <c r="V559" s="638"/>
      <c r="W559" s="638"/>
      <c r="X559" s="638"/>
      <c r="Y559" s="638"/>
      <c r="Z559" s="638"/>
    </row>
    <row r="560" spans="1:26" ht="12.75" customHeight="1" x14ac:dyDescent="0.35">
      <c r="A560" s="638"/>
      <c r="B560" s="638"/>
      <c r="C560" s="638"/>
      <c r="D560" s="639"/>
      <c r="E560" s="638"/>
      <c r="F560" s="638"/>
      <c r="G560" s="638"/>
      <c r="H560" s="638"/>
      <c r="I560" s="638"/>
      <c r="J560" s="638"/>
      <c r="K560" s="638"/>
      <c r="L560" s="638"/>
      <c r="M560" s="638"/>
      <c r="N560" s="638"/>
      <c r="O560" s="638"/>
      <c r="P560" s="638"/>
      <c r="Q560" s="638"/>
      <c r="R560" s="638"/>
      <c r="S560" s="638"/>
      <c r="T560" s="638"/>
      <c r="U560" s="638"/>
      <c r="V560" s="638"/>
      <c r="W560" s="638"/>
      <c r="X560" s="638"/>
      <c r="Y560" s="638"/>
      <c r="Z560" s="638"/>
    </row>
    <row r="561" spans="1:26" ht="12.75" customHeight="1" x14ac:dyDescent="0.35">
      <c r="A561" s="638"/>
      <c r="B561" s="638"/>
      <c r="C561" s="638"/>
      <c r="D561" s="639"/>
      <c r="E561" s="638"/>
      <c r="F561" s="638"/>
      <c r="G561" s="638"/>
      <c r="H561" s="638"/>
      <c r="I561" s="638"/>
      <c r="J561" s="638"/>
      <c r="K561" s="638"/>
      <c r="L561" s="638"/>
      <c r="M561" s="638"/>
      <c r="N561" s="638"/>
      <c r="O561" s="638"/>
      <c r="P561" s="638"/>
      <c r="Q561" s="638"/>
      <c r="R561" s="638"/>
      <c r="S561" s="638"/>
      <c r="T561" s="638"/>
      <c r="U561" s="638"/>
      <c r="V561" s="638"/>
      <c r="W561" s="638"/>
      <c r="X561" s="638"/>
      <c r="Y561" s="638"/>
      <c r="Z561" s="638"/>
    </row>
    <row r="562" spans="1:26" ht="12.75" customHeight="1" x14ac:dyDescent="0.35">
      <c r="A562" s="638"/>
      <c r="B562" s="638"/>
      <c r="C562" s="638"/>
      <c r="D562" s="639"/>
      <c r="E562" s="638"/>
      <c r="F562" s="638"/>
      <c r="G562" s="638"/>
      <c r="H562" s="638"/>
      <c r="I562" s="638"/>
      <c r="J562" s="638"/>
      <c r="K562" s="638"/>
      <c r="L562" s="638"/>
      <c r="M562" s="638"/>
      <c r="N562" s="638"/>
      <c r="O562" s="638"/>
      <c r="P562" s="638"/>
      <c r="Q562" s="638"/>
      <c r="R562" s="638"/>
      <c r="S562" s="638"/>
      <c r="T562" s="638"/>
      <c r="U562" s="638"/>
      <c r="V562" s="638"/>
      <c r="W562" s="638"/>
      <c r="X562" s="638"/>
      <c r="Y562" s="638"/>
      <c r="Z562" s="638"/>
    </row>
    <row r="563" spans="1:26" ht="12.75" customHeight="1" x14ac:dyDescent="0.35">
      <c r="A563" s="638"/>
      <c r="B563" s="638"/>
      <c r="C563" s="638"/>
      <c r="D563" s="639"/>
      <c r="E563" s="638"/>
      <c r="F563" s="638"/>
      <c r="G563" s="638"/>
      <c r="H563" s="638"/>
      <c r="I563" s="638"/>
      <c r="J563" s="638"/>
      <c r="K563" s="638"/>
      <c r="L563" s="638"/>
      <c r="M563" s="638"/>
      <c r="N563" s="638"/>
      <c r="O563" s="638"/>
      <c r="P563" s="638"/>
      <c r="Q563" s="638"/>
      <c r="R563" s="638"/>
      <c r="S563" s="638"/>
      <c r="T563" s="638"/>
      <c r="U563" s="638"/>
      <c r="V563" s="638"/>
      <c r="W563" s="638"/>
      <c r="X563" s="638"/>
      <c r="Y563" s="638"/>
      <c r="Z563" s="638"/>
    </row>
    <row r="564" spans="1:26" ht="12.75" customHeight="1" x14ac:dyDescent="0.35">
      <c r="A564" s="638"/>
      <c r="B564" s="638"/>
      <c r="C564" s="638"/>
      <c r="D564" s="639"/>
      <c r="E564" s="638"/>
      <c r="F564" s="638"/>
      <c r="G564" s="638"/>
      <c r="H564" s="638"/>
      <c r="I564" s="638"/>
      <c r="J564" s="638"/>
      <c r="K564" s="638"/>
      <c r="L564" s="638"/>
      <c r="M564" s="638"/>
      <c r="N564" s="638"/>
      <c r="O564" s="638"/>
      <c r="P564" s="638"/>
      <c r="Q564" s="638"/>
      <c r="R564" s="638"/>
      <c r="S564" s="638"/>
      <c r="T564" s="638"/>
      <c r="U564" s="638"/>
      <c r="V564" s="638"/>
      <c r="W564" s="638"/>
      <c r="X564" s="638"/>
      <c r="Y564" s="638"/>
      <c r="Z564" s="638"/>
    </row>
    <row r="565" spans="1:26" ht="12.75" customHeight="1" x14ac:dyDescent="0.35">
      <c r="A565" s="638"/>
      <c r="B565" s="638"/>
      <c r="C565" s="638"/>
      <c r="D565" s="639"/>
      <c r="E565" s="638"/>
      <c r="F565" s="638"/>
      <c r="G565" s="638"/>
      <c r="H565" s="638"/>
      <c r="I565" s="638"/>
      <c r="J565" s="638"/>
      <c r="K565" s="638"/>
      <c r="L565" s="638"/>
      <c r="M565" s="638"/>
      <c r="N565" s="638"/>
      <c r="O565" s="638"/>
      <c r="P565" s="638"/>
      <c r="Q565" s="638"/>
      <c r="R565" s="638"/>
      <c r="S565" s="638"/>
      <c r="T565" s="638"/>
      <c r="U565" s="638"/>
      <c r="V565" s="638"/>
      <c r="W565" s="638"/>
      <c r="X565" s="638"/>
      <c r="Y565" s="638"/>
      <c r="Z565" s="638"/>
    </row>
    <row r="566" spans="1:26" ht="12.75" customHeight="1" x14ac:dyDescent="0.35">
      <c r="A566" s="638"/>
      <c r="B566" s="638"/>
      <c r="C566" s="638"/>
      <c r="D566" s="639"/>
      <c r="E566" s="638"/>
      <c r="F566" s="638"/>
      <c r="G566" s="638"/>
      <c r="H566" s="638"/>
      <c r="I566" s="638"/>
      <c r="J566" s="638"/>
      <c r="K566" s="638"/>
      <c r="L566" s="638"/>
      <c r="M566" s="638"/>
      <c r="N566" s="638"/>
      <c r="O566" s="638"/>
      <c r="P566" s="638"/>
      <c r="Q566" s="638"/>
      <c r="R566" s="638"/>
      <c r="S566" s="638"/>
      <c r="T566" s="638"/>
      <c r="U566" s="638"/>
      <c r="V566" s="638"/>
      <c r="W566" s="638"/>
      <c r="X566" s="638"/>
      <c r="Y566" s="638"/>
      <c r="Z566" s="638"/>
    </row>
    <row r="567" spans="1:26" ht="12.75" customHeight="1" x14ac:dyDescent="0.35">
      <c r="A567" s="638"/>
      <c r="B567" s="638"/>
      <c r="C567" s="638"/>
      <c r="D567" s="639"/>
      <c r="E567" s="638"/>
      <c r="F567" s="638"/>
      <c r="G567" s="638"/>
      <c r="H567" s="638"/>
      <c r="I567" s="638"/>
      <c r="J567" s="638"/>
      <c r="K567" s="638"/>
      <c r="L567" s="638"/>
      <c r="M567" s="638"/>
      <c r="N567" s="638"/>
      <c r="O567" s="638"/>
      <c r="P567" s="638"/>
      <c r="Q567" s="638"/>
      <c r="R567" s="638"/>
      <c r="S567" s="638"/>
      <c r="T567" s="638"/>
      <c r="U567" s="638"/>
      <c r="V567" s="638"/>
      <c r="W567" s="638"/>
      <c r="X567" s="638"/>
      <c r="Y567" s="638"/>
      <c r="Z567" s="638"/>
    </row>
    <row r="568" spans="1:26" ht="12.75" customHeight="1" x14ac:dyDescent="0.35">
      <c r="A568" s="638"/>
      <c r="B568" s="638"/>
      <c r="C568" s="638"/>
      <c r="D568" s="639"/>
      <c r="E568" s="638"/>
      <c r="F568" s="638"/>
      <c r="G568" s="638"/>
      <c r="H568" s="638"/>
      <c r="I568" s="638"/>
      <c r="J568" s="638"/>
      <c r="K568" s="638"/>
      <c r="L568" s="638"/>
      <c r="M568" s="638"/>
      <c r="N568" s="638"/>
      <c r="O568" s="638"/>
      <c r="P568" s="638"/>
      <c r="Q568" s="638"/>
      <c r="R568" s="638"/>
      <c r="S568" s="638"/>
      <c r="T568" s="638"/>
      <c r="U568" s="638"/>
      <c r="V568" s="638"/>
      <c r="W568" s="638"/>
      <c r="X568" s="638"/>
      <c r="Y568" s="638"/>
      <c r="Z568" s="638"/>
    </row>
    <row r="569" spans="1:26" ht="12.75" customHeight="1" x14ac:dyDescent="0.35">
      <c r="A569" s="638"/>
      <c r="B569" s="638"/>
      <c r="C569" s="638"/>
      <c r="D569" s="639"/>
      <c r="E569" s="638"/>
      <c r="F569" s="638"/>
      <c r="G569" s="638"/>
      <c r="H569" s="638"/>
      <c r="I569" s="638"/>
      <c r="J569" s="638"/>
      <c r="K569" s="638"/>
      <c r="L569" s="638"/>
      <c r="M569" s="638"/>
      <c r="N569" s="638"/>
      <c r="O569" s="638"/>
      <c r="P569" s="638"/>
      <c r="Q569" s="638"/>
      <c r="R569" s="638"/>
      <c r="S569" s="638"/>
      <c r="T569" s="638"/>
      <c r="U569" s="638"/>
      <c r="V569" s="638"/>
      <c r="W569" s="638"/>
      <c r="X569" s="638"/>
      <c r="Y569" s="638"/>
      <c r="Z569" s="638"/>
    </row>
    <row r="570" spans="1:26" ht="12.75" customHeight="1" x14ac:dyDescent="0.35">
      <c r="A570" s="638"/>
      <c r="B570" s="638"/>
      <c r="C570" s="638"/>
      <c r="D570" s="639"/>
      <c r="E570" s="638"/>
      <c r="F570" s="638"/>
      <c r="G570" s="638"/>
      <c r="H570" s="638"/>
      <c r="I570" s="638"/>
      <c r="J570" s="638"/>
      <c r="K570" s="638"/>
      <c r="L570" s="638"/>
      <c r="M570" s="638"/>
      <c r="N570" s="638"/>
      <c r="O570" s="638"/>
      <c r="P570" s="638"/>
      <c r="Q570" s="638"/>
      <c r="R570" s="638"/>
      <c r="S570" s="638"/>
      <c r="T570" s="638"/>
      <c r="U570" s="638"/>
      <c r="V570" s="638"/>
      <c r="W570" s="638"/>
      <c r="X570" s="638"/>
      <c r="Y570" s="638"/>
      <c r="Z570" s="638"/>
    </row>
    <row r="571" spans="1:26" ht="12.75" customHeight="1" x14ac:dyDescent="0.35">
      <c r="A571" s="638"/>
      <c r="B571" s="638"/>
      <c r="C571" s="638"/>
      <c r="D571" s="639"/>
      <c r="E571" s="638"/>
      <c r="F571" s="638"/>
      <c r="G571" s="638"/>
      <c r="H571" s="638"/>
      <c r="I571" s="638"/>
      <c r="J571" s="638"/>
      <c r="K571" s="638"/>
      <c r="L571" s="638"/>
      <c r="M571" s="638"/>
      <c r="N571" s="638"/>
      <c r="O571" s="638"/>
      <c r="P571" s="638"/>
      <c r="Q571" s="638"/>
      <c r="R571" s="638"/>
      <c r="S571" s="638"/>
      <c r="T571" s="638"/>
      <c r="U571" s="638"/>
      <c r="V571" s="638"/>
      <c r="W571" s="638"/>
      <c r="X571" s="638"/>
      <c r="Y571" s="638"/>
      <c r="Z571" s="638"/>
    </row>
    <row r="572" spans="1:26" ht="12.75" customHeight="1" x14ac:dyDescent="0.35">
      <c r="A572" s="638"/>
      <c r="B572" s="638"/>
      <c r="C572" s="638"/>
      <c r="D572" s="639"/>
      <c r="E572" s="638"/>
      <c r="F572" s="638"/>
      <c r="G572" s="638"/>
      <c r="H572" s="638"/>
      <c r="I572" s="638"/>
      <c r="J572" s="638"/>
      <c r="K572" s="638"/>
      <c r="L572" s="638"/>
      <c r="M572" s="638"/>
      <c r="N572" s="638"/>
      <c r="O572" s="638"/>
      <c r="P572" s="638"/>
      <c r="Q572" s="638"/>
      <c r="R572" s="638"/>
      <c r="S572" s="638"/>
      <c r="T572" s="638"/>
      <c r="U572" s="638"/>
      <c r="V572" s="638"/>
      <c r="W572" s="638"/>
      <c r="X572" s="638"/>
      <c r="Y572" s="638"/>
      <c r="Z572" s="638"/>
    </row>
    <row r="573" spans="1:26" ht="12.75" customHeight="1" x14ac:dyDescent="0.35">
      <c r="A573" s="638"/>
      <c r="B573" s="638"/>
      <c r="C573" s="638"/>
      <c r="D573" s="639"/>
      <c r="E573" s="638"/>
      <c r="F573" s="638"/>
      <c r="G573" s="638"/>
      <c r="H573" s="638"/>
      <c r="I573" s="638"/>
      <c r="J573" s="638"/>
      <c r="K573" s="638"/>
      <c r="L573" s="638"/>
      <c r="M573" s="638"/>
      <c r="N573" s="638"/>
      <c r="O573" s="638"/>
      <c r="P573" s="638"/>
      <c r="Q573" s="638"/>
      <c r="R573" s="638"/>
      <c r="S573" s="638"/>
      <c r="T573" s="638"/>
      <c r="U573" s="638"/>
      <c r="V573" s="638"/>
      <c r="W573" s="638"/>
      <c r="X573" s="638"/>
      <c r="Y573" s="638"/>
      <c r="Z573" s="638"/>
    </row>
    <row r="574" spans="1:26" ht="12.75" customHeight="1" x14ac:dyDescent="0.35">
      <c r="A574" s="638"/>
      <c r="B574" s="638"/>
      <c r="C574" s="638"/>
      <c r="D574" s="639"/>
      <c r="E574" s="638"/>
      <c r="F574" s="638"/>
      <c r="G574" s="638"/>
      <c r="H574" s="638"/>
      <c r="I574" s="638"/>
      <c r="J574" s="638"/>
      <c r="K574" s="638"/>
      <c r="L574" s="638"/>
      <c r="M574" s="638"/>
      <c r="N574" s="638"/>
      <c r="O574" s="638"/>
      <c r="P574" s="638"/>
      <c r="Q574" s="638"/>
      <c r="R574" s="638"/>
      <c r="S574" s="638"/>
      <c r="T574" s="638"/>
      <c r="U574" s="638"/>
      <c r="V574" s="638"/>
      <c r="W574" s="638"/>
      <c r="X574" s="638"/>
      <c r="Y574" s="638"/>
      <c r="Z574" s="638"/>
    </row>
    <row r="575" spans="1:26" ht="12.75" customHeight="1" x14ac:dyDescent="0.35">
      <c r="A575" s="638"/>
      <c r="B575" s="638"/>
      <c r="C575" s="638"/>
      <c r="D575" s="639"/>
      <c r="E575" s="638"/>
      <c r="F575" s="638"/>
      <c r="G575" s="638"/>
      <c r="H575" s="638"/>
      <c r="I575" s="638"/>
      <c r="J575" s="638"/>
      <c r="K575" s="638"/>
      <c r="L575" s="638"/>
      <c r="M575" s="638"/>
      <c r="N575" s="638"/>
      <c r="O575" s="638"/>
      <c r="P575" s="638"/>
      <c r="Q575" s="638"/>
      <c r="R575" s="638"/>
      <c r="S575" s="638"/>
      <c r="T575" s="638"/>
      <c r="U575" s="638"/>
      <c r="V575" s="638"/>
      <c r="W575" s="638"/>
      <c r="X575" s="638"/>
      <c r="Y575" s="638"/>
      <c r="Z575" s="638"/>
    </row>
    <row r="576" spans="1:26" ht="12.75" customHeight="1" x14ac:dyDescent="0.35">
      <c r="A576" s="638"/>
      <c r="B576" s="638"/>
      <c r="C576" s="638"/>
      <c r="D576" s="639"/>
      <c r="E576" s="638"/>
      <c r="F576" s="638"/>
      <c r="G576" s="638"/>
      <c r="H576" s="638"/>
      <c r="I576" s="638"/>
      <c r="J576" s="638"/>
      <c r="K576" s="638"/>
      <c r="L576" s="638"/>
      <c r="M576" s="638"/>
      <c r="N576" s="638"/>
      <c r="O576" s="638"/>
      <c r="P576" s="638"/>
      <c r="Q576" s="638"/>
      <c r="R576" s="638"/>
      <c r="S576" s="638"/>
      <c r="T576" s="638"/>
      <c r="U576" s="638"/>
      <c r="V576" s="638"/>
      <c r="W576" s="638"/>
      <c r="X576" s="638"/>
      <c r="Y576" s="638"/>
      <c r="Z576" s="638"/>
    </row>
    <row r="577" spans="1:26" ht="12.75" customHeight="1" x14ac:dyDescent="0.35">
      <c r="A577" s="638"/>
      <c r="B577" s="638"/>
      <c r="C577" s="638"/>
      <c r="D577" s="639"/>
      <c r="E577" s="638"/>
      <c r="F577" s="638"/>
      <c r="G577" s="638"/>
      <c r="H577" s="638"/>
      <c r="I577" s="638"/>
      <c r="J577" s="638"/>
      <c r="K577" s="638"/>
      <c r="L577" s="638"/>
      <c r="M577" s="638"/>
      <c r="N577" s="638"/>
      <c r="O577" s="638"/>
      <c r="P577" s="638"/>
      <c r="Q577" s="638"/>
      <c r="R577" s="638"/>
      <c r="S577" s="638"/>
      <c r="T577" s="638"/>
      <c r="U577" s="638"/>
      <c r="V577" s="638"/>
      <c r="W577" s="638"/>
      <c r="X577" s="638"/>
      <c r="Y577" s="638"/>
      <c r="Z577" s="638"/>
    </row>
    <row r="578" spans="1:26" ht="12.75" customHeight="1" x14ac:dyDescent="0.35">
      <c r="A578" s="638"/>
      <c r="B578" s="638"/>
      <c r="C578" s="638"/>
      <c r="D578" s="639"/>
      <c r="E578" s="638"/>
      <c r="F578" s="638"/>
      <c r="G578" s="638"/>
      <c r="H578" s="638"/>
      <c r="I578" s="638"/>
      <c r="J578" s="638"/>
      <c r="K578" s="638"/>
      <c r="L578" s="638"/>
      <c r="M578" s="638"/>
      <c r="N578" s="638"/>
      <c r="O578" s="638"/>
      <c r="P578" s="638"/>
      <c r="Q578" s="638"/>
      <c r="R578" s="638"/>
      <c r="S578" s="638"/>
      <c r="T578" s="638"/>
      <c r="U578" s="638"/>
      <c r="V578" s="638"/>
      <c r="W578" s="638"/>
      <c r="X578" s="638"/>
      <c r="Y578" s="638"/>
      <c r="Z578" s="638"/>
    </row>
    <row r="579" spans="1:26" ht="12.75" customHeight="1" x14ac:dyDescent="0.35">
      <c r="A579" s="638"/>
      <c r="B579" s="638"/>
      <c r="C579" s="638"/>
      <c r="D579" s="639"/>
      <c r="E579" s="638"/>
      <c r="F579" s="638"/>
      <c r="G579" s="638"/>
      <c r="H579" s="638"/>
      <c r="I579" s="638"/>
      <c r="J579" s="638"/>
      <c r="K579" s="638"/>
      <c r="L579" s="638"/>
      <c r="M579" s="638"/>
      <c r="N579" s="638"/>
      <c r="O579" s="638"/>
      <c r="P579" s="638"/>
      <c r="Q579" s="638"/>
      <c r="R579" s="638"/>
      <c r="S579" s="638"/>
      <c r="T579" s="638"/>
      <c r="U579" s="638"/>
      <c r="V579" s="638"/>
      <c r="W579" s="638"/>
      <c r="X579" s="638"/>
      <c r="Y579" s="638"/>
      <c r="Z579" s="638"/>
    </row>
    <row r="580" spans="1:26" ht="12.75" customHeight="1" x14ac:dyDescent="0.35">
      <c r="A580" s="638"/>
      <c r="B580" s="638"/>
      <c r="C580" s="638"/>
      <c r="D580" s="639"/>
      <c r="E580" s="638"/>
      <c r="F580" s="638"/>
      <c r="G580" s="638"/>
      <c r="H580" s="638"/>
      <c r="I580" s="638"/>
      <c r="J580" s="638"/>
      <c r="K580" s="638"/>
      <c r="L580" s="638"/>
      <c r="M580" s="638"/>
      <c r="N580" s="638"/>
      <c r="O580" s="638"/>
      <c r="P580" s="638"/>
      <c r="Q580" s="638"/>
      <c r="R580" s="638"/>
      <c r="S580" s="638"/>
      <c r="T580" s="638"/>
      <c r="U580" s="638"/>
      <c r="V580" s="638"/>
      <c r="W580" s="638"/>
      <c r="X580" s="638"/>
      <c r="Y580" s="638"/>
      <c r="Z580" s="638"/>
    </row>
    <row r="581" spans="1:26" ht="12.75" customHeight="1" x14ac:dyDescent="0.35">
      <c r="A581" s="638"/>
      <c r="B581" s="638"/>
      <c r="C581" s="638"/>
      <c r="D581" s="639"/>
      <c r="E581" s="638"/>
      <c r="F581" s="638"/>
      <c r="G581" s="638"/>
      <c r="H581" s="638"/>
      <c r="I581" s="638"/>
      <c r="J581" s="638"/>
      <c r="K581" s="638"/>
      <c r="L581" s="638"/>
      <c r="M581" s="638"/>
      <c r="N581" s="638"/>
      <c r="O581" s="638"/>
      <c r="P581" s="638"/>
      <c r="Q581" s="638"/>
      <c r="R581" s="638"/>
      <c r="S581" s="638"/>
      <c r="T581" s="638"/>
      <c r="U581" s="638"/>
      <c r="V581" s="638"/>
      <c r="W581" s="638"/>
      <c r="X581" s="638"/>
      <c r="Y581" s="638"/>
      <c r="Z581" s="638"/>
    </row>
    <row r="582" spans="1:26" ht="12.75" customHeight="1" x14ac:dyDescent="0.35">
      <c r="A582" s="638"/>
      <c r="B582" s="638"/>
      <c r="C582" s="638"/>
      <c r="D582" s="639"/>
      <c r="E582" s="638"/>
      <c r="F582" s="638"/>
      <c r="G582" s="638"/>
      <c r="H582" s="638"/>
      <c r="I582" s="638"/>
      <c r="J582" s="638"/>
      <c r="K582" s="638"/>
      <c r="L582" s="638"/>
      <c r="M582" s="638"/>
      <c r="N582" s="638"/>
      <c r="O582" s="638"/>
      <c r="P582" s="638"/>
      <c r="Q582" s="638"/>
      <c r="R582" s="638"/>
      <c r="S582" s="638"/>
      <c r="T582" s="638"/>
      <c r="U582" s="638"/>
      <c r="V582" s="638"/>
      <c r="W582" s="638"/>
      <c r="X582" s="638"/>
      <c r="Y582" s="638"/>
      <c r="Z582" s="638"/>
    </row>
    <row r="583" spans="1:26" ht="12.75" customHeight="1" x14ac:dyDescent="0.35">
      <c r="A583" s="638"/>
      <c r="B583" s="638"/>
      <c r="C583" s="638"/>
      <c r="D583" s="639"/>
      <c r="E583" s="638"/>
      <c r="F583" s="638"/>
      <c r="G583" s="638"/>
      <c r="H583" s="638"/>
      <c r="I583" s="638"/>
      <c r="J583" s="638"/>
      <c r="K583" s="638"/>
      <c r="L583" s="638"/>
      <c r="M583" s="638"/>
      <c r="N583" s="638"/>
      <c r="O583" s="638"/>
      <c r="P583" s="638"/>
      <c r="Q583" s="638"/>
      <c r="R583" s="638"/>
      <c r="S583" s="638"/>
      <c r="T583" s="638"/>
      <c r="U583" s="638"/>
      <c r="V583" s="638"/>
      <c r="W583" s="638"/>
      <c r="X583" s="638"/>
      <c r="Y583" s="638"/>
      <c r="Z583" s="638"/>
    </row>
    <row r="584" spans="1:26" ht="12.75" customHeight="1" x14ac:dyDescent="0.35">
      <c r="A584" s="638"/>
      <c r="B584" s="638"/>
      <c r="C584" s="638"/>
      <c r="D584" s="639"/>
      <c r="E584" s="638"/>
      <c r="F584" s="638"/>
      <c r="G584" s="638"/>
      <c r="H584" s="638"/>
      <c r="I584" s="638"/>
      <c r="J584" s="638"/>
      <c r="K584" s="638"/>
      <c r="L584" s="638"/>
      <c r="M584" s="638"/>
      <c r="N584" s="638"/>
      <c r="O584" s="638"/>
      <c r="P584" s="638"/>
      <c r="Q584" s="638"/>
      <c r="R584" s="638"/>
      <c r="S584" s="638"/>
      <c r="T584" s="638"/>
      <c r="U584" s="638"/>
      <c r="V584" s="638"/>
      <c r="W584" s="638"/>
      <c r="X584" s="638"/>
      <c r="Y584" s="638"/>
      <c r="Z584" s="638"/>
    </row>
    <row r="585" spans="1:26" ht="12.75" customHeight="1" x14ac:dyDescent="0.35">
      <c r="A585" s="638"/>
      <c r="B585" s="638"/>
      <c r="C585" s="638"/>
      <c r="D585" s="639"/>
      <c r="E585" s="638"/>
      <c r="F585" s="638"/>
      <c r="G585" s="638"/>
      <c r="H585" s="638"/>
      <c r="I585" s="638"/>
      <c r="J585" s="638"/>
      <c r="K585" s="638"/>
      <c r="L585" s="638"/>
      <c r="M585" s="638"/>
      <c r="N585" s="638"/>
      <c r="O585" s="638"/>
      <c r="P585" s="638"/>
      <c r="Q585" s="638"/>
      <c r="R585" s="638"/>
      <c r="S585" s="638"/>
      <c r="T585" s="638"/>
      <c r="U585" s="638"/>
      <c r="V585" s="638"/>
      <c r="W585" s="638"/>
      <c r="X585" s="638"/>
      <c r="Y585" s="638"/>
      <c r="Z585" s="638"/>
    </row>
    <row r="586" spans="1:26" ht="12.75" customHeight="1" x14ac:dyDescent="0.35">
      <c r="A586" s="638"/>
      <c r="B586" s="638"/>
      <c r="C586" s="638"/>
      <c r="D586" s="639"/>
      <c r="E586" s="638"/>
      <c r="F586" s="638"/>
      <c r="G586" s="638"/>
      <c r="H586" s="638"/>
      <c r="I586" s="638"/>
      <c r="J586" s="638"/>
      <c r="K586" s="638"/>
      <c r="L586" s="638"/>
      <c r="M586" s="638"/>
      <c r="N586" s="638"/>
      <c r="O586" s="638"/>
      <c r="P586" s="638"/>
      <c r="Q586" s="638"/>
      <c r="R586" s="638"/>
      <c r="S586" s="638"/>
      <c r="T586" s="638"/>
      <c r="U586" s="638"/>
      <c r="V586" s="638"/>
      <c r="W586" s="638"/>
      <c r="X586" s="638"/>
      <c r="Y586" s="638"/>
      <c r="Z586" s="638"/>
    </row>
    <row r="587" spans="1:26" ht="12.75" customHeight="1" x14ac:dyDescent="0.35">
      <c r="A587" s="638"/>
      <c r="B587" s="638"/>
      <c r="C587" s="638"/>
      <c r="D587" s="639"/>
      <c r="E587" s="638"/>
      <c r="F587" s="638"/>
      <c r="G587" s="638"/>
      <c r="H587" s="638"/>
      <c r="I587" s="638"/>
      <c r="J587" s="638"/>
      <c r="K587" s="638"/>
      <c r="L587" s="638"/>
      <c r="M587" s="638"/>
      <c r="N587" s="638"/>
      <c r="O587" s="638"/>
      <c r="P587" s="638"/>
      <c r="Q587" s="638"/>
      <c r="R587" s="638"/>
      <c r="S587" s="638"/>
      <c r="T587" s="638"/>
      <c r="U587" s="638"/>
      <c r="V587" s="638"/>
      <c r="W587" s="638"/>
      <c r="X587" s="638"/>
      <c r="Y587" s="638"/>
      <c r="Z587" s="638"/>
    </row>
    <row r="588" spans="1:26" ht="12.75" customHeight="1" x14ac:dyDescent="0.35">
      <c r="A588" s="638"/>
      <c r="B588" s="638"/>
      <c r="C588" s="638"/>
      <c r="D588" s="639"/>
      <c r="E588" s="638"/>
      <c r="F588" s="638"/>
      <c r="G588" s="638"/>
      <c r="H588" s="638"/>
      <c r="I588" s="638"/>
      <c r="J588" s="638"/>
      <c r="K588" s="638"/>
      <c r="L588" s="638"/>
      <c r="M588" s="638"/>
      <c r="N588" s="638"/>
      <c r="O588" s="638"/>
      <c r="P588" s="638"/>
      <c r="Q588" s="638"/>
      <c r="R588" s="638"/>
      <c r="S588" s="638"/>
      <c r="T588" s="638"/>
      <c r="U588" s="638"/>
      <c r="V588" s="638"/>
      <c r="W588" s="638"/>
      <c r="X588" s="638"/>
      <c r="Y588" s="638"/>
      <c r="Z588" s="638"/>
    </row>
    <row r="589" spans="1:26" ht="12.75" customHeight="1" x14ac:dyDescent="0.35">
      <c r="A589" s="638"/>
      <c r="B589" s="638"/>
      <c r="C589" s="638"/>
      <c r="D589" s="639"/>
      <c r="E589" s="638"/>
      <c r="F589" s="638"/>
      <c r="G589" s="638"/>
      <c r="H589" s="638"/>
      <c r="I589" s="638"/>
      <c r="J589" s="638"/>
      <c r="K589" s="638"/>
      <c r="L589" s="638"/>
      <c r="M589" s="638"/>
      <c r="N589" s="638"/>
      <c r="O589" s="638"/>
      <c r="P589" s="638"/>
      <c r="Q589" s="638"/>
      <c r="R589" s="638"/>
      <c r="S589" s="638"/>
      <c r="T589" s="638"/>
      <c r="U589" s="638"/>
      <c r="V589" s="638"/>
      <c r="W589" s="638"/>
      <c r="X589" s="638"/>
      <c r="Y589" s="638"/>
      <c r="Z589" s="638"/>
    </row>
    <row r="590" spans="1:26" ht="12.75" customHeight="1" x14ac:dyDescent="0.35">
      <c r="A590" s="638"/>
      <c r="B590" s="638"/>
      <c r="C590" s="638"/>
      <c r="D590" s="639"/>
      <c r="E590" s="638"/>
      <c r="F590" s="638"/>
      <c r="G590" s="638"/>
      <c r="H590" s="638"/>
      <c r="I590" s="638"/>
      <c r="J590" s="638"/>
      <c r="K590" s="638"/>
      <c r="L590" s="638"/>
      <c r="M590" s="638"/>
      <c r="N590" s="638"/>
      <c r="O590" s="638"/>
      <c r="P590" s="638"/>
      <c r="Q590" s="638"/>
      <c r="R590" s="638"/>
      <c r="S590" s="638"/>
      <c r="T590" s="638"/>
      <c r="U590" s="638"/>
      <c r="V590" s="638"/>
      <c r="W590" s="638"/>
      <c r="X590" s="638"/>
      <c r="Y590" s="638"/>
      <c r="Z590" s="638"/>
    </row>
    <row r="591" spans="1:26" ht="12.75" customHeight="1" x14ac:dyDescent="0.35">
      <c r="A591" s="638"/>
      <c r="B591" s="638"/>
      <c r="C591" s="638"/>
      <c r="D591" s="639"/>
      <c r="E591" s="638"/>
      <c r="F591" s="638"/>
      <c r="G591" s="638"/>
      <c r="H591" s="638"/>
      <c r="I591" s="638"/>
      <c r="J591" s="638"/>
      <c r="K591" s="638"/>
      <c r="L591" s="638"/>
      <c r="M591" s="638"/>
      <c r="N591" s="638"/>
      <c r="O591" s="638"/>
      <c r="P591" s="638"/>
      <c r="Q591" s="638"/>
      <c r="R591" s="638"/>
      <c r="S591" s="638"/>
      <c r="T591" s="638"/>
      <c r="U591" s="638"/>
      <c r="V591" s="638"/>
      <c r="W591" s="638"/>
      <c r="X591" s="638"/>
      <c r="Y591" s="638"/>
      <c r="Z591" s="638"/>
    </row>
    <row r="592" spans="1:26" ht="12.75" customHeight="1" x14ac:dyDescent="0.35">
      <c r="A592" s="638"/>
      <c r="B592" s="638"/>
      <c r="C592" s="638"/>
      <c r="D592" s="639"/>
      <c r="E592" s="638"/>
      <c r="F592" s="638"/>
      <c r="G592" s="638"/>
      <c r="H592" s="638"/>
      <c r="I592" s="638"/>
      <c r="J592" s="638"/>
      <c r="K592" s="638"/>
      <c r="L592" s="638"/>
      <c r="M592" s="638"/>
      <c r="N592" s="638"/>
      <c r="O592" s="638"/>
      <c r="P592" s="638"/>
      <c r="Q592" s="638"/>
      <c r="R592" s="638"/>
      <c r="S592" s="638"/>
      <c r="T592" s="638"/>
      <c r="U592" s="638"/>
      <c r="V592" s="638"/>
      <c r="W592" s="638"/>
      <c r="X592" s="638"/>
      <c r="Y592" s="638"/>
      <c r="Z592" s="638"/>
    </row>
    <row r="593" spans="1:26" ht="12.75" customHeight="1" x14ac:dyDescent="0.35">
      <c r="A593" s="638"/>
      <c r="B593" s="638"/>
      <c r="C593" s="638"/>
      <c r="D593" s="639"/>
      <c r="E593" s="638"/>
      <c r="F593" s="638"/>
      <c r="G593" s="638"/>
      <c r="H593" s="638"/>
      <c r="I593" s="638"/>
      <c r="J593" s="638"/>
      <c r="K593" s="638"/>
      <c r="L593" s="638"/>
      <c r="M593" s="638"/>
      <c r="N593" s="638"/>
      <c r="O593" s="638"/>
      <c r="P593" s="638"/>
      <c r="Q593" s="638"/>
      <c r="R593" s="638"/>
      <c r="S593" s="638"/>
      <c r="T593" s="638"/>
      <c r="U593" s="638"/>
      <c r="V593" s="638"/>
      <c r="W593" s="638"/>
      <c r="X593" s="638"/>
      <c r="Y593" s="638"/>
      <c r="Z593" s="638"/>
    </row>
    <row r="594" spans="1:26" ht="12.75" customHeight="1" x14ac:dyDescent="0.35">
      <c r="A594" s="638"/>
      <c r="B594" s="638"/>
      <c r="C594" s="638"/>
      <c r="D594" s="639"/>
      <c r="E594" s="638"/>
      <c r="F594" s="638"/>
      <c r="G594" s="638"/>
      <c r="H594" s="638"/>
      <c r="I594" s="638"/>
      <c r="J594" s="638"/>
      <c r="K594" s="638"/>
      <c r="L594" s="638"/>
      <c r="M594" s="638"/>
      <c r="N594" s="638"/>
      <c r="O594" s="638"/>
      <c r="P594" s="638"/>
      <c r="Q594" s="638"/>
      <c r="R594" s="638"/>
      <c r="S594" s="638"/>
      <c r="T594" s="638"/>
      <c r="U594" s="638"/>
      <c r="V594" s="638"/>
      <c r="W594" s="638"/>
      <c r="X594" s="638"/>
      <c r="Y594" s="638"/>
      <c r="Z594" s="638"/>
    </row>
    <row r="595" spans="1:26" ht="12.75" customHeight="1" x14ac:dyDescent="0.35">
      <c r="A595" s="638"/>
      <c r="B595" s="638"/>
      <c r="C595" s="638"/>
      <c r="D595" s="639"/>
      <c r="E595" s="638"/>
      <c r="F595" s="638"/>
      <c r="G595" s="638"/>
      <c r="H595" s="638"/>
      <c r="I595" s="638"/>
      <c r="J595" s="638"/>
      <c r="K595" s="638"/>
      <c r="L595" s="638"/>
      <c r="M595" s="638"/>
      <c r="N595" s="638"/>
      <c r="O595" s="638"/>
      <c r="P595" s="638"/>
      <c r="Q595" s="638"/>
      <c r="R595" s="638"/>
      <c r="S595" s="638"/>
      <c r="T595" s="638"/>
      <c r="U595" s="638"/>
      <c r="V595" s="638"/>
      <c r="W595" s="638"/>
      <c r="X595" s="638"/>
      <c r="Y595" s="638"/>
      <c r="Z595" s="638"/>
    </row>
    <row r="596" spans="1:26" ht="12.75" customHeight="1" x14ac:dyDescent="0.35">
      <c r="A596" s="638"/>
      <c r="B596" s="638"/>
      <c r="C596" s="638"/>
      <c r="D596" s="639"/>
      <c r="E596" s="638"/>
      <c r="F596" s="638"/>
      <c r="G596" s="638"/>
      <c r="H596" s="638"/>
      <c r="I596" s="638"/>
      <c r="J596" s="638"/>
      <c r="K596" s="638"/>
      <c r="L596" s="638"/>
      <c r="M596" s="638"/>
      <c r="N596" s="638"/>
      <c r="O596" s="638"/>
      <c r="P596" s="638"/>
      <c r="Q596" s="638"/>
      <c r="R596" s="638"/>
      <c r="S596" s="638"/>
      <c r="T596" s="638"/>
      <c r="U596" s="638"/>
      <c r="V596" s="638"/>
      <c r="W596" s="638"/>
      <c r="X596" s="638"/>
      <c r="Y596" s="638"/>
      <c r="Z596" s="638"/>
    </row>
    <row r="597" spans="1:26" ht="12.75" customHeight="1" x14ac:dyDescent="0.35">
      <c r="A597" s="638"/>
      <c r="B597" s="638"/>
      <c r="C597" s="638"/>
      <c r="D597" s="639"/>
      <c r="E597" s="638"/>
      <c r="F597" s="638"/>
      <c r="G597" s="638"/>
      <c r="H597" s="638"/>
      <c r="I597" s="638"/>
      <c r="J597" s="638"/>
      <c r="K597" s="638"/>
      <c r="L597" s="638"/>
      <c r="M597" s="638"/>
      <c r="N597" s="638"/>
      <c r="O597" s="638"/>
      <c r="P597" s="638"/>
      <c r="Q597" s="638"/>
      <c r="R597" s="638"/>
      <c r="S597" s="638"/>
      <c r="T597" s="638"/>
      <c r="U597" s="638"/>
      <c r="V597" s="638"/>
      <c r="W597" s="638"/>
      <c r="X597" s="638"/>
      <c r="Y597" s="638"/>
      <c r="Z597" s="638"/>
    </row>
    <row r="598" spans="1:26" ht="12.75" customHeight="1" x14ac:dyDescent="0.35">
      <c r="A598" s="638"/>
      <c r="B598" s="638"/>
      <c r="C598" s="638"/>
      <c r="D598" s="639"/>
      <c r="E598" s="638"/>
      <c r="F598" s="638"/>
      <c r="G598" s="638"/>
      <c r="H598" s="638"/>
      <c r="I598" s="638"/>
      <c r="J598" s="638"/>
      <c r="K598" s="638"/>
      <c r="L598" s="638"/>
      <c r="M598" s="638"/>
      <c r="N598" s="638"/>
      <c r="O598" s="638"/>
      <c r="P598" s="638"/>
      <c r="Q598" s="638"/>
      <c r="R598" s="638"/>
      <c r="S598" s="638"/>
      <c r="T598" s="638"/>
      <c r="U598" s="638"/>
      <c r="V598" s="638"/>
      <c r="W598" s="638"/>
      <c r="X598" s="638"/>
      <c r="Y598" s="638"/>
      <c r="Z598" s="638"/>
    </row>
    <row r="599" spans="1:26" ht="12.75" customHeight="1" x14ac:dyDescent="0.35">
      <c r="A599" s="638"/>
      <c r="B599" s="638"/>
      <c r="C599" s="638"/>
      <c r="D599" s="639"/>
      <c r="E599" s="638"/>
      <c r="F599" s="638"/>
      <c r="G599" s="638"/>
      <c r="H599" s="638"/>
      <c r="I599" s="638"/>
      <c r="J599" s="638"/>
      <c r="K599" s="638"/>
      <c r="L599" s="638"/>
      <c r="M599" s="638"/>
      <c r="N599" s="638"/>
      <c r="O599" s="638"/>
      <c r="P599" s="638"/>
      <c r="Q599" s="638"/>
      <c r="R599" s="638"/>
      <c r="S599" s="638"/>
      <c r="T599" s="638"/>
      <c r="U599" s="638"/>
      <c r="V599" s="638"/>
      <c r="W599" s="638"/>
      <c r="X599" s="638"/>
      <c r="Y599" s="638"/>
      <c r="Z599" s="638"/>
    </row>
    <row r="600" spans="1:26" ht="12.75" customHeight="1" x14ac:dyDescent="0.35">
      <c r="A600" s="638"/>
      <c r="B600" s="638"/>
      <c r="C600" s="638"/>
      <c r="D600" s="639"/>
      <c r="E600" s="638"/>
      <c r="F600" s="638"/>
      <c r="G600" s="638"/>
      <c r="H600" s="638"/>
      <c r="I600" s="638"/>
      <c r="J600" s="638"/>
      <c r="K600" s="638"/>
      <c r="L600" s="638"/>
      <c r="M600" s="638"/>
      <c r="N600" s="638"/>
      <c r="O600" s="638"/>
      <c r="P600" s="638"/>
      <c r="Q600" s="638"/>
      <c r="R600" s="638"/>
      <c r="S600" s="638"/>
      <c r="T600" s="638"/>
      <c r="U600" s="638"/>
      <c r="V600" s="638"/>
      <c r="W600" s="638"/>
      <c r="X600" s="638"/>
      <c r="Y600" s="638"/>
      <c r="Z600" s="638"/>
    </row>
    <row r="601" spans="1:26" ht="12.75" customHeight="1" x14ac:dyDescent="0.35">
      <c r="A601" s="638"/>
      <c r="B601" s="638"/>
      <c r="C601" s="638"/>
      <c r="D601" s="639"/>
      <c r="E601" s="638"/>
      <c r="F601" s="638"/>
      <c r="G601" s="638"/>
      <c r="H601" s="638"/>
      <c r="I601" s="638"/>
      <c r="J601" s="638"/>
      <c r="K601" s="638"/>
      <c r="L601" s="638"/>
      <c r="M601" s="638"/>
      <c r="N601" s="638"/>
      <c r="O601" s="638"/>
      <c r="P601" s="638"/>
      <c r="Q601" s="638"/>
      <c r="R601" s="638"/>
      <c r="S601" s="638"/>
      <c r="T601" s="638"/>
      <c r="U601" s="638"/>
      <c r="V601" s="638"/>
      <c r="W601" s="638"/>
      <c r="X601" s="638"/>
      <c r="Y601" s="638"/>
      <c r="Z601" s="638"/>
    </row>
    <row r="602" spans="1:26" ht="12.75" customHeight="1" x14ac:dyDescent="0.35">
      <c r="A602" s="638"/>
      <c r="B602" s="638"/>
      <c r="C602" s="638"/>
      <c r="D602" s="639"/>
      <c r="E602" s="638"/>
      <c r="F602" s="638"/>
      <c r="G602" s="638"/>
      <c r="H602" s="638"/>
      <c r="I602" s="638"/>
      <c r="J602" s="638"/>
      <c r="K602" s="638"/>
      <c r="L602" s="638"/>
      <c r="M602" s="638"/>
      <c r="N602" s="638"/>
      <c r="O602" s="638"/>
      <c r="P602" s="638"/>
      <c r="Q602" s="638"/>
      <c r="R602" s="638"/>
      <c r="S602" s="638"/>
      <c r="T602" s="638"/>
      <c r="U602" s="638"/>
      <c r="V602" s="638"/>
      <c r="W602" s="638"/>
      <c r="X602" s="638"/>
      <c r="Y602" s="638"/>
      <c r="Z602" s="638"/>
    </row>
    <row r="603" spans="1:26" ht="12.75" customHeight="1" x14ac:dyDescent="0.35">
      <c r="A603" s="638"/>
      <c r="B603" s="638"/>
      <c r="C603" s="638"/>
      <c r="D603" s="639"/>
      <c r="E603" s="638"/>
      <c r="F603" s="638"/>
      <c r="G603" s="638"/>
      <c r="H603" s="638"/>
      <c r="I603" s="638"/>
      <c r="J603" s="638"/>
      <c r="K603" s="638"/>
      <c r="L603" s="638"/>
      <c r="M603" s="638"/>
      <c r="N603" s="638"/>
      <c r="O603" s="638"/>
      <c r="P603" s="638"/>
      <c r="Q603" s="638"/>
      <c r="R603" s="638"/>
      <c r="S603" s="638"/>
      <c r="T603" s="638"/>
      <c r="U603" s="638"/>
      <c r="V603" s="638"/>
      <c r="W603" s="638"/>
      <c r="X603" s="638"/>
      <c r="Y603" s="638"/>
      <c r="Z603" s="638"/>
    </row>
    <row r="604" spans="1:26" ht="12.75" customHeight="1" x14ac:dyDescent="0.35">
      <c r="A604" s="638"/>
      <c r="B604" s="638"/>
      <c r="C604" s="638"/>
      <c r="D604" s="639"/>
      <c r="E604" s="638"/>
      <c r="F604" s="638"/>
      <c r="G604" s="638"/>
      <c r="H604" s="638"/>
      <c r="I604" s="638"/>
      <c r="J604" s="638"/>
      <c r="K604" s="638"/>
      <c r="L604" s="638"/>
      <c r="M604" s="638"/>
      <c r="N604" s="638"/>
      <c r="O604" s="638"/>
      <c r="P604" s="638"/>
      <c r="Q604" s="638"/>
      <c r="R604" s="638"/>
      <c r="S604" s="638"/>
      <c r="T604" s="638"/>
      <c r="U604" s="638"/>
      <c r="V604" s="638"/>
      <c r="W604" s="638"/>
      <c r="X604" s="638"/>
      <c r="Y604" s="638"/>
      <c r="Z604" s="638"/>
    </row>
    <row r="605" spans="1:26" ht="12.75" customHeight="1" x14ac:dyDescent="0.35">
      <c r="A605" s="638"/>
      <c r="B605" s="638"/>
      <c r="C605" s="638"/>
      <c r="D605" s="639"/>
      <c r="E605" s="638"/>
      <c r="F605" s="638"/>
      <c r="G605" s="638"/>
      <c r="H605" s="638"/>
      <c r="I605" s="638"/>
      <c r="J605" s="638"/>
      <c r="K605" s="638"/>
      <c r="L605" s="638"/>
      <c r="M605" s="638"/>
      <c r="N605" s="638"/>
      <c r="O605" s="638"/>
      <c r="P605" s="638"/>
      <c r="Q605" s="638"/>
      <c r="R605" s="638"/>
      <c r="S605" s="638"/>
      <c r="T605" s="638"/>
      <c r="U605" s="638"/>
      <c r="V605" s="638"/>
      <c r="W605" s="638"/>
      <c r="X605" s="638"/>
      <c r="Y605" s="638"/>
      <c r="Z605" s="638"/>
    </row>
    <row r="606" spans="1:26" ht="12.75" customHeight="1" x14ac:dyDescent="0.35">
      <c r="A606" s="638"/>
      <c r="B606" s="638"/>
      <c r="C606" s="638"/>
      <c r="D606" s="639"/>
      <c r="E606" s="638"/>
      <c r="F606" s="638"/>
      <c r="G606" s="638"/>
      <c r="H606" s="638"/>
      <c r="I606" s="638"/>
      <c r="J606" s="638"/>
      <c r="K606" s="638"/>
      <c r="L606" s="638"/>
      <c r="M606" s="638"/>
      <c r="N606" s="638"/>
      <c r="O606" s="638"/>
      <c r="P606" s="638"/>
      <c r="Q606" s="638"/>
      <c r="R606" s="638"/>
      <c r="S606" s="638"/>
      <c r="T606" s="638"/>
      <c r="U606" s="638"/>
      <c r="V606" s="638"/>
      <c r="W606" s="638"/>
      <c r="X606" s="638"/>
      <c r="Y606" s="638"/>
      <c r="Z606" s="638"/>
    </row>
    <row r="607" spans="1:26" ht="12.75" customHeight="1" x14ac:dyDescent="0.35">
      <c r="A607" s="638"/>
      <c r="B607" s="638"/>
      <c r="C607" s="638"/>
      <c r="D607" s="639"/>
      <c r="E607" s="638"/>
      <c r="F607" s="638"/>
      <c r="G607" s="638"/>
      <c r="H607" s="638"/>
      <c r="I607" s="638"/>
      <c r="J607" s="638"/>
      <c r="K607" s="638"/>
      <c r="L607" s="638"/>
      <c r="M607" s="638"/>
      <c r="N607" s="638"/>
      <c r="O607" s="638"/>
      <c r="P607" s="638"/>
      <c r="Q607" s="638"/>
      <c r="R607" s="638"/>
      <c r="S607" s="638"/>
      <c r="T607" s="638"/>
      <c r="U607" s="638"/>
      <c r="V607" s="638"/>
      <c r="W607" s="638"/>
      <c r="X607" s="638"/>
      <c r="Y607" s="638"/>
      <c r="Z607" s="638"/>
    </row>
    <row r="608" spans="1:26" ht="12.75" customHeight="1" x14ac:dyDescent="0.35">
      <c r="A608" s="638"/>
      <c r="B608" s="638"/>
      <c r="C608" s="638"/>
      <c r="D608" s="639"/>
      <c r="E608" s="638"/>
      <c r="F608" s="638"/>
      <c r="G608" s="638"/>
      <c r="H608" s="638"/>
      <c r="I608" s="638"/>
      <c r="J608" s="638"/>
      <c r="K608" s="638"/>
      <c r="L608" s="638"/>
      <c r="M608" s="638"/>
      <c r="N608" s="638"/>
      <c r="O608" s="638"/>
      <c r="P608" s="638"/>
      <c r="Q608" s="638"/>
      <c r="R608" s="638"/>
      <c r="S608" s="638"/>
      <c r="T608" s="638"/>
      <c r="U608" s="638"/>
      <c r="V608" s="638"/>
      <c r="W608" s="638"/>
      <c r="X608" s="638"/>
      <c r="Y608" s="638"/>
      <c r="Z608" s="638"/>
    </row>
    <row r="609" spans="1:26" ht="12.75" customHeight="1" x14ac:dyDescent="0.35">
      <c r="A609" s="638"/>
      <c r="B609" s="638"/>
      <c r="C609" s="638"/>
      <c r="D609" s="639"/>
      <c r="E609" s="638"/>
      <c r="F609" s="638"/>
      <c r="G609" s="638"/>
      <c r="H609" s="638"/>
      <c r="I609" s="638"/>
      <c r="J609" s="638"/>
      <c r="K609" s="638"/>
      <c r="L609" s="638"/>
      <c r="M609" s="638"/>
      <c r="N609" s="638"/>
      <c r="O609" s="638"/>
      <c r="P609" s="638"/>
      <c r="Q609" s="638"/>
      <c r="R609" s="638"/>
      <c r="S609" s="638"/>
      <c r="T609" s="638"/>
      <c r="U609" s="638"/>
      <c r="V609" s="638"/>
      <c r="W609" s="638"/>
      <c r="X609" s="638"/>
      <c r="Y609" s="638"/>
      <c r="Z609" s="638"/>
    </row>
    <row r="610" spans="1:26" ht="12.75" customHeight="1" x14ac:dyDescent="0.35">
      <c r="A610" s="638"/>
      <c r="B610" s="638"/>
      <c r="C610" s="638"/>
      <c r="D610" s="639"/>
      <c r="E610" s="638"/>
      <c r="F610" s="638"/>
      <c r="G610" s="638"/>
      <c r="H610" s="638"/>
      <c r="I610" s="638"/>
      <c r="J610" s="638"/>
      <c r="K610" s="638"/>
      <c r="L610" s="638"/>
      <c r="M610" s="638"/>
      <c r="N610" s="638"/>
      <c r="O610" s="638"/>
      <c r="P610" s="638"/>
      <c r="Q610" s="638"/>
      <c r="R610" s="638"/>
      <c r="S610" s="638"/>
      <c r="T610" s="638"/>
      <c r="U610" s="638"/>
      <c r="V610" s="638"/>
      <c r="W610" s="638"/>
      <c r="X610" s="638"/>
      <c r="Y610" s="638"/>
      <c r="Z610" s="638"/>
    </row>
    <row r="611" spans="1:26" ht="12.75" customHeight="1" x14ac:dyDescent="0.35">
      <c r="A611" s="638"/>
      <c r="B611" s="638"/>
      <c r="C611" s="638"/>
      <c r="D611" s="639"/>
      <c r="E611" s="638"/>
      <c r="F611" s="638"/>
      <c r="G611" s="638"/>
      <c r="H611" s="638"/>
      <c r="I611" s="638"/>
      <c r="J611" s="638"/>
      <c r="K611" s="638"/>
      <c r="L611" s="638"/>
      <c r="M611" s="638"/>
      <c r="N611" s="638"/>
      <c r="O611" s="638"/>
      <c r="P611" s="638"/>
      <c r="Q611" s="638"/>
      <c r="R611" s="638"/>
      <c r="S611" s="638"/>
      <c r="T611" s="638"/>
      <c r="U611" s="638"/>
      <c r="V611" s="638"/>
      <c r="W611" s="638"/>
      <c r="X611" s="638"/>
      <c r="Y611" s="638"/>
      <c r="Z611" s="638"/>
    </row>
    <row r="612" spans="1:26" ht="12.75" customHeight="1" x14ac:dyDescent="0.35">
      <c r="A612" s="638"/>
      <c r="B612" s="638"/>
      <c r="C612" s="638"/>
      <c r="D612" s="639"/>
      <c r="E612" s="638"/>
      <c r="F612" s="638"/>
      <c r="G612" s="638"/>
      <c r="H612" s="638"/>
      <c r="I612" s="638"/>
      <c r="J612" s="638"/>
      <c r="K612" s="638"/>
      <c r="L612" s="638"/>
      <c r="M612" s="638"/>
      <c r="N612" s="638"/>
      <c r="O612" s="638"/>
      <c r="P612" s="638"/>
      <c r="Q612" s="638"/>
      <c r="R612" s="638"/>
      <c r="S612" s="638"/>
      <c r="T612" s="638"/>
      <c r="U612" s="638"/>
      <c r="V612" s="638"/>
      <c r="W612" s="638"/>
      <c r="X612" s="638"/>
      <c r="Y612" s="638"/>
      <c r="Z612" s="638"/>
    </row>
    <row r="613" spans="1:26" ht="12.75" customHeight="1" x14ac:dyDescent="0.35">
      <c r="A613" s="638"/>
      <c r="B613" s="638"/>
      <c r="C613" s="638"/>
      <c r="D613" s="639"/>
      <c r="E613" s="638"/>
      <c r="F613" s="638"/>
      <c r="G613" s="638"/>
      <c r="H613" s="638"/>
      <c r="I613" s="638"/>
      <c r="J613" s="638"/>
      <c r="K613" s="638"/>
      <c r="L613" s="638"/>
      <c r="M613" s="638"/>
      <c r="N613" s="638"/>
      <c r="O613" s="638"/>
      <c r="P613" s="638"/>
      <c r="Q613" s="638"/>
      <c r="R613" s="638"/>
      <c r="S613" s="638"/>
      <c r="T613" s="638"/>
      <c r="U613" s="638"/>
      <c r="V613" s="638"/>
      <c r="W613" s="638"/>
      <c r="X613" s="638"/>
      <c r="Y613" s="638"/>
      <c r="Z613" s="638"/>
    </row>
    <row r="614" spans="1:26" ht="12.75" customHeight="1" x14ac:dyDescent="0.35">
      <c r="A614" s="638"/>
      <c r="B614" s="638"/>
      <c r="C614" s="638"/>
      <c r="D614" s="639"/>
      <c r="E614" s="638"/>
      <c r="F614" s="638"/>
      <c r="G614" s="638"/>
      <c r="H614" s="638"/>
      <c r="I614" s="638"/>
      <c r="J614" s="638"/>
      <c r="K614" s="638"/>
      <c r="L614" s="638"/>
      <c r="M614" s="638"/>
      <c r="N614" s="638"/>
      <c r="O614" s="638"/>
      <c r="P614" s="638"/>
      <c r="Q614" s="638"/>
      <c r="R614" s="638"/>
      <c r="S614" s="638"/>
      <c r="T614" s="638"/>
      <c r="U614" s="638"/>
      <c r="V614" s="638"/>
      <c r="W614" s="638"/>
      <c r="X614" s="638"/>
      <c r="Y614" s="638"/>
      <c r="Z614" s="638"/>
    </row>
    <row r="615" spans="1:26" ht="12.75" customHeight="1" x14ac:dyDescent="0.35">
      <c r="A615" s="638"/>
      <c r="B615" s="638"/>
      <c r="C615" s="638"/>
      <c r="D615" s="639"/>
      <c r="E615" s="638"/>
      <c r="F615" s="638"/>
      <c r="G615" s="638"/>
      <c r="H615" s="638"/>
      <c r="I615" s="638"/>
      <c r="J615" s="638"/>
      <c r="K615" s="638"/>
      <c r="L615" s="638"/>
      <c r="M615" s="638"/>
      <c r="N615" s="638"/>
      <c r="O615" s="638"/>
      <c r="P615" s="638"/>
      <c r="Q615" s="638"/>
      <c r="R615" s="638"/>
      <c r="S615" s="638"/>
      <c r="T615" s="638"/>
      <c r="U615" s="638"/>
      <c r="V615" s="638"/>
      <c r="W615" s="638"/>
      <c r="X615" s="638"/>
      <c r="Y615" s="638"/>
      <c r="Z615" s="638"/>
    </row>
    <row r="616" spans="1:26" ht="12.75" customHeight="1" x14ac:dyDescent="0.35">
      <c r="A616" s="638"/>
      <c r="B616" s="638"/>
      <c r="C616" s="638"/>
      <c r="D616" s="639"/>
      <c r="E616" s="638"/>
      <c r="F616" s="638"/>
      <c r="G616" s="638"/>
      <c r="H616" s="638"/>
      <c r="I616" s="638"/>
      <c r="J616" s="638"/>
      <c r="K616" s="638"/>
      <c r="L616" s="638"/>
      <c r="M616" s="638"/>
      <c r="N616" s="638"/>
      <c r="O616" s="638"/>
      <c r="P616" s="638"/>
      <c r="Q616" s="638"/>
      <c r="R616" s="638"/>
      <c r="S616" s="638"/>
      <c r="T616" s="638"/>
      <c r="U616" s="638"/>
      <c r="V616" s="638"/>
      <c r="W616" s="638"/>
      <c r="X616" s="638"/>
      <c r="Y616" s="638"/>
      <c r="Z616" s="638"/>
    </row>
    <row r="617" spans="1:26" ht="12.75" customHeight="1" x14ac:dyDescent="0.35">
      <c r="A617" s="638"/>
      <c r="B617" s="638"/>
      <c r="C617" s="638"/>
      <c r="D617" s="639"/>
      <c r="E617" s="638"/>
      <c r="F617" s="638"/>
      <c r="G617" s="638"/>
      <c r="H617" s="638"/>
      <c r="I617" s="638"/>
      <c r="J617" s="638"/>
      <c r="K617" s="638"/>
      <c r="L617" s="638"/>
      <c r="M617" s="638"/>
      <c r="N617" s="638"/>
      <c r="O617" s="638"/>
      <c r="P617" s="638"/>
      <c r="Q617" s="638"/>
      <c r="R617" s="638"/>
      <c r="S617" s="638"/>
      <c r="T617" s="638"/>
      <c r="U617" s="638"/>
      <c r="V617" s="638"/>
      <c r="W617" s="638"/>
      <c r="X617" s="638"/>
      <c r="Y617" s="638"/>
      <c r="Z617" s="638"/>
    </row>
    <row r="618" spans="1:26" ht="12.75" customHeight="1" x14ac:dyDescent="0.35">
      <c r="A618" s="638"/>
      <c r="B618" s="638"/>
      <c r="C618" s="638"/>
      <c r="D618" s="639"/>
      <c r="E618" s="638"/>
      <c r="F618" s="638"/>
      <c r="G618" s="638"/>
      <c r="H618" s="638"/>
      <c r="I618" s="638"/>
      <c r="J618" s="638"/>
      <c r="K618" s="638"/>
      <c r="L618" s="638"/>
      <c r="M618" s="638"/>
      <c r="N618" s="638"/>
      <c r="O618" s="638"/>
      <c r="P618" s="638"/>
      <c r="Q618" s="638"/>
      <c r="R618" s="638"/>
      <c r="S618" s="638"/>
      <c r="T618" s="638"/>
      <c r="U618" s="638"/>
      <c r="V618" s="638"/>
      <c r="W618" s="638"/>
      <c r="X618" s="638"/>
      <c r="Y618" s="638"/>
      <c r="Z618" s="638"/>
    </row>
    <row r="619" spans="1:26" ht="12.75" customHeight="1" x14ac:dyDescent="0.35">
      <c r="A619" s="638"/>
      <c r="B619" s="638"/>
      <c r="C619" s="638"/>
      <c r="D619" s="639"/>
      <c r="E619" s="638"/>
      <c r="F619" s="638"/>
      <c r="G619" s="638"/>
      <c r="H619" s="638"/>
      <c r="I619" s="638"/>
      <c r="J619" s="638"/>
      <c r="K619" s="638"/>
      <c r="L619" s="638"/>
      <c r="M619" s="638"/>
      <c r="N619" s="638"/>
      <c r="O619" s="638"/>
      <c r="P619" s="638"/>
      <c r="Q619" s="638"/>
      <c r="R619" s="638"/>
      <c r="S619" s="638"/>
      <c r="T619" s="638"/>
      <c r="U619" s="638"/>
      <c r="V619" s="638"/>
      <c r="W619" s="638"/>
      <c r="X619" s="638"/>
      <c r="Y619" s="638"/>
      <c r="Z619" s="638"/>
    </row>
    <row r="620" spans="1:26" ht="12.75" customHeight="1" x14ac:dyDescent="0.35">
      <c r="A620" s="638"/>
      <c r="B620" s="638"/>
      <c r="C620" s="638"/>
      <c r="D620" s="639"/>
      <c r="E620" s="638"/>
      <c r="F620" s="638"/>
      <c r="G620" s="638"/>
      <c r="H620" s="638"/>
      <c r="I620" s="638"/>
      <c r="J620" s="638"/>
      <c r="K620" s="638"/>
      <c r="L620" s="638"/>
      <c r="M620" s="638"/>
      <c r="N620" s="638"/>
      <c r="O620" s="638"/>
      <c r="P620" s="638"/>
      <c r="Q620" s="638"/>
      <c r="R620" s="638"/>
      <c r="S620" s="638"/>
      <c r="T620" s="638"/>
      <c r="U620" s="638"/>
      <c r="V620" s="638"/>
      <c r="W620" s="638"/>
      <c r="X620" s="638"/>
      <c r="Y620" s="638"/>
      <c r="Z620" s="638"/>
    </row>
    <row r="621" spans="1:26" ht="12.75" customHeight="1" x14ac:dyDescent="0.35">
      <c r="A621" s="638"/>
      <c r="B621" s="638"/>
      <c r="C621" s="638"/>
      <c r="D621" s="639"/>
      <c r="E621" s="638"/>
      <c r="F621" s="638"/>
      <c r="G621" s="638"/>
      <c r="H621" s="638"/>
      <c r="I621" s="638"/>
      <c r="J621" s="638"/>
      <c r="K621" s="638"/>
      <c r="L621" s="638"/>
      <c r="M621" s="638"/>
      <c r="N621" s="638"/>
      <c r="O621" s="638"/>
      <c r="P621" s="638"/>
      <c r="Q621" s="638"/>
      <c r="R621" s="638"/>
      <c r="S621" s="638"/>
      <c r="T621" s="638"/>
      <c r="U621" s="638"/>
      <c r="V621" s="638"/>
      <c r="W621" s="638"/>
      <c r="X621" s="638"/>
      <c r="Y621" s="638"/>
      <c r="Z621" s="638"/>
    </row>
    <row r="622" spans="1:26" ht="12.75" customHeight="1" x14ac:dyDescent="0.35">
      <c r="A622" s="638"/>
      <c r="B622" s="638"/>
      <c r="C622" s="638"/>
      <c r="D622" s="639"/>
      <c r="E622" s="638"/>
      <c r="F622" s="638"/>
      <c r="G622" s="638"/>
      <c r="H622" s="638"/>
      <c r="I622" s="638"/>
      <c r="J622" s="638"/>
      <c r="K622" s="638"/>
      <c r="L622" s="638"/>
      <c r="M622" s="638"/>
      <c r="N622" s="638"/>
      <c r="O622" s="638"/>
      <c r="P622" s="638"/>
      <c r="Q622" s="638"/>
      <c r="R622" s="638"/>
      <c r="S622" s="638"/>
      <c r="T622" s="638"/>
      <c r="U622" s="638"/>
      <c r="V622" s="638"/>
      <c r="W622" s="638"/>
      <c r="X622" s="638"/>
      <c r="Y622" s="638"/>
      <c r="Z622" s="638"/>
    </row>
    <row r="623" spans="1:26" ht="12.75" customHeight="1" x14ac:dyDescent="0.35">
      <c r="A623" s="638"/>
      <c r="B623" s="638"/>
      <c r="C623" s="638"/>
      <c r="D623" s="639"/>
      <c r="E623" s="638"/>
      <c r="F623" s="638"/>
      <c r="G623" s="638"/>
      <c r="H623" s="638"/>
      <c r="I623" s="638"/>
      <c r="J623" s="638"/>
      <c r="K623" s="638"/>
      <c r="L623" s="638"/>
      <c r="M623" s="638"/>
      <c r="N623" s="638"/>
      <c r="O623" s="638"/>
      <c r="P623" s="638"/>
      <c r="Q623" s="638"/>
      <c r="R623" s="638"/>
      <c r="S623" s="638"/>
      <c r="T623" s="638"/>
      <c r="U623" s="638"/>
      <c r="V623" s="638"/>
      <c r="W623" s="638"/>
      <c r="X623" s="638"/>
      <c r="Y623" s="638"/>
      <c r="Z623" s="638"/>
    </row>
    <row r="624" spans="1:26" ht="12.75" customHeight="1" x14ac:dyDescent="0.35">
      <c r="A624" s="638"/>
      <c r="B624" s="638"/>
      <c r="C624" s="638"/>
      <c r="D624" s="639"/>
      <c r="E624" s="638"/>
      <c r="F624" s="638"/>
      <c r="G624" s="638"/>
      <c r="H624" s="638"/>
      <c r="I624" s="638"/>
      <c r="J624" s="638"/>
      <c r="K624" s="638"/>
      <c r="L624" s="638"/>
      <c r="M624" s="638"/>
      <c r="N624" s="638"/>
      <c r="O624" s="638"/>
      <c r="P624" s="638"/>
      <c r="Q624" s="638"/>
      <c r="R624" s="638"/>
      <c r="S624" s="638"/>
      <c r="T624" s="638"/>
      <c r="U624" s="638"/>
      <c r="V624" s="638"/>
      <c r="W624" s="638"/>
      <c r="X624" s="638"/>
      <c r="Y624" s="638"/>
      <c r="Z624" s="638"/>
    </row>
    <row r="625" spans="1:26" ht="12.75" customHeight="1" x14ac:dyDescent="0.35">
      <c r="A625" s="638"/>
      <c r="B625" s="638"/>
      <c r="C625" s="638"/>
      <c r="D625" s="639"/>
      <c r="E625" s="638"/>
      <c r="F625" s="638"/>
      <c r="G625" s="638"/>
      <c r="H625" s="638"/>
      <c r="I625" s="638"/>
      <c r="J625" s="638"/>
      <c r="K625" s="638"/>
      <c r="L625" s="638"/>
      <c r="M625" s="638"/>
      <c r="N625" s="638"/>
      <c r="O625" s="638"/>
      <c r="P625" s="638"/>
      <c r="Q625" s="638"/>
      <c r="R625" s="638"/>
      <c r="S625" s="638"/>
      <c r="T625" s="638"/>
      <c r="U625" s="638"/>
      <c r="V625" s="638"/>
      <c r="W625" s="638"/>
      <c r="X625" s="638"/>
      <c r="Y625" s="638"/>
      <c r="Z625" s="638"/>
    </row>
    <row r="626" spans="1:26" ht="12.75" customHeight="1" x14ac:dyDescent="0.35">
      <c r="A626" s="638"/>
      <c r="B626" s="638"/>
      <c r="C626" s="638"/>
      <c r="D626" s="639"/>
      <c r="E626" s="638"/>
      <c r="F626" s="638"/>
      <c r="G626" s="638"/>
      <c r="H626" s="638"/>
      <c r="I626" s="638"/>
      <c r="J626" s="638"/>
      <c r="K626" s="638"/>
      <c r="L626" s="638"/>
      <c r="M626" s="638"/>
      <c r="N626" s="638"/>
      <c r="O626" s="638"/>
      <c r="P626" s="638"/>
      <c r="Q626" s="638"/>
      <c r="R626" s="638"/>
      <c r="S626" s="638"/>
      <c r="T626" s="638"/>
      <c r="U626" s="638"/>
      <c r="V626" s="638"/>
      <c r="W626" s="638"/>
      <c r="X626" s="638"/>
      <c r="Y626" s="638"/>
      <c r="Z626" s="638"/>
    </row>
    <row r="627" spans="1:26" ht="12.75" customHeight="1" x14ac:dyDescent="0.35">
      <c r="A627" s="638"/>
      <c r="B627" s="638"/>
      <c r="C627" s="638"/>
      <c r="D627" s="639"/>
      <c r="E627" s="638"/>
      <c r="F627" s="638"/>
      <c r="G627" s="638"/>
      <c r="H627" s="638"/>
      <c r="I627" s="638"/>
      <c r="J627" s="638"/>
      <c r="K627" s="638"/>
      <c r="L627" s="638"/>
      <c r="M627" s="638"/>
      <c r="N627" s="638"/>
      <c r="O627" s="638"/>
      <c r="P627" s="638"/>
      <c r="Q627" s="638"/>
      <c r="R627" s="638"/>
      <c r="S627" s="638"/>
      <c r="T627" s="638"/>
      <c r="U627" s="638"/>
      <c r="V627" s="638"/>
      <c r="W627" s="638"/>
      <c r="X627" s="638"/>
      <c r="Y627" s="638"/>
      <c r="Z627" s="638"/>
    </row>
    <row r="628" spans="1:26" ht="12.75" customHeight="1" x14ac:dyDescent="0.35">
      <c r="A628" s="638"/>
      <c r="B628" s="638"/>
      <c r="C628" s="638"/>
      <c r="D628" s="639"/>
      <c r="E628" s="638"/>
      <c r="F628" s="638"/>
      <c r="G628" s="638"/>
      <c r="H628" s="638"/>
      <c r="I628" s="638"/>
      <c r="J628" s="638"/>
      <c r="K628" s="638"/>
      <c r="L628" s="638"/>
      <c r="M628" s="638"/>
      <c r="N628" s="638"/>
      <c r="O628" s="638"/>
      <c r="P628" s="638"/>
      <c r="Q628" s="638"/>
      <c r="R628" s="638"/>
      <c r="S628" s="638"/>
      <c r="T628" s="638"/>
      <c r="U628" s="638"/>
      <c r="V628" s="638"/>
      <c r="W628" s="638"/>
      <c r="X628" s="638"/>
      <c r="Y628" s="638"/>
      <c r="Z628" s="638"/>
    </row>
    <row r="629" spans="1:26" ht="12.75" customHeight="1" x14ac:dyDescent="0.35">
      <c r="A629" s="638"/>
      <c r="B629" s="638"/>
      <c r="C629" s="638"/>
      <c r="D629" s="639"/>
      <c r="E629" s="638"/>
      <c r="F629" s="638"/>
      <c r="G629" s="638"/>
      <c r="H629" s="638"/>
      <c r="I629" s="638"/>
      <c r="J629" s="638"/>
      <c r="K629" s="638"/>
      <c r="L629" s="638"/>
      <c r="M629" s="638"/>
      <c r="N629" s="638"/>
      <c r="O629" s="638"/>
      <c r="P629" s="638"/>
      <c r="Q629" s="638"/>
      <c r="R629" s="638"/>
      <c r="S629" s="638"/>
      <c r="T629" s="638"/>
      <c r="U629" s="638"/>
      <c r="V629" s="638"/>
      <c r="W629" s="638"/>
      <c r="X629" s="638"/>
      <c r="Y629" s="638"/>
      <c r="Z629" s="638"/>
    </row>
    <row r="630" spans="1:26" ht="12.75" customHeight="1" x14ac:dyDescent="0.35">
      <c r="A630" s="638"/>
      <c r="B630" s="638"/>
      <c r="C630" s="638"/>
      <c r="D630" s="639"/>
      <c r="E630" s="638"/>
      <c r="F630" s="638"/>
      <c r="G630" s="638"/>
      <c r="H630" s="638"/>
      <c r="I630" s="638"/>
      <c r="J630" s="638"/>
      <c r="K630" s="638"/>
      <c r="L630" s="638"/>
      <c r="M630" s="638"/>
      <c r="N630" s="638"/>
      <c r="O630" s="638"/>
      <c r="P630" s="638"/>
      <c r="Q630" s="638"/>
      <c r="R630" s="638"/>
      <c r="S630" s="638"/>
      <c r="T630" s="638"/>
      <c r="U630" s="638"/>
      <c r="V630" s="638"/>
      <c r="W630" s="638"/>
      <c r="X630" s="638"/>
      <c r="Y630" s="638"/>
      <c r="Z630" s="638"/>
    </row>
    <row r="631" spans="1:26" ht="12.75" customHeight="1" x14ac:dyDescent="0.35">
      <c r="A631" s="638"/>
      <c r="B631" s="638"/>
      <c r="C631" s="638"/>
      <c r="D631" s="639"/>
      <c r="E631" s="638"/>
      <c r="F631" s="638"/>
      <c r="G631" s="638"/>
      <c r="H631" s="638"/>
      <c r="I631" s="638"/>
      <c r="J631" s="638"/>
      <c r="K631" s="638"/>
      <c r="L631" s="638"/>
      <c r="M631" s="638"/>
      <c r="N631" s="638"/>
      <c r="O631" s="638"/>
      <c r="P631" s="638"/>
      <c r="Q631" s="638"/>
      <c r="R631" s="638"/>
      <c r="S631" s="638"/>
      <c r="T631" s="638"/>
      <c r="U631" s="638"/>
      <c r="V631" s="638"/>
      <c r="W631" s="638"/>
      <c r="X631" s="638"/>
      <c r="Y631" s="638"/>
      <c r="Z631" s="638"/>
    </row>
    <row r="632" spans="1:26" ht="12.75" customHeight="1" x14ac:dyDescent="0.35">
      <c r="A632" s="638"/>
      <c r="B632" s="638"/>
      <c r="C632" s="638"/>
      <c r="D632" s="639"/>
      <c r="E632" s="638"/>
      <c r="F632" s="638"/>
      <c r="G632" s="638"/>
      <c r="H632" s="638"/>
      <c r="I632" s="638"/>
      <c r="J632" s="638"/>
      <c r="K632" s="638"/>
      <c r="L632" s="638"/>
      <c r="M632" s="638"/>
      <c r="N632" s="638"/>
      <c r="O632" s="638"/>
      <c r="P632" s="638"/>
      <c r="Q632" s="638"/>
      <c r="R632" s="638"/>
      <c r="S632" s="638"/>
      <c r="T632" s="638"/>
      <c r="U632" s="638"/>
      <c r="V632" s="638"/>
      <c r="W632" s="638"/>
      <c r="X632" s="638"/>
      <c r="Y632" s="638"/>
      <c r="Z632" s="638"/>
    </row>
    <row r="633" spans="1:26" ht="12.75" customHeight="1" x14ac:dyDescent="0.35">
      <c r="A633" s="638"/>
      <c r="B633" s="638"/>
      <c r="C633" s="638"/>
      <c r="D633" s="639"/>
      <c r="E633" s="638"/>
      <c r="F633" s="638"/>
      <c r="G633" s="638"/>
      <c r="H633" s="638"/>
      <c r="I633" s="638"/>
      <c r="J633" s="638"/>
      <c r="K633" s="638"/>
      <c r="L633" s="638"/>
      <c r="M633" s="638"/>
      <c r="N633" s="638"/>
      <c r="O633" s="638"/>
      <c r="P633" s="638"/>
      <c r="Q633" s="638"/>
      <c r="R633" s="638"/>
      <c r="S633" s="638"/>
      <c r="T633" s="638"/>
      <c r="U633" s="638"/>
      <c r="V633" s="638"/>
      <c r="W633" s="638"/>
      <c r="X633" s="638"/>
      <c r="Y633" s="638"/>
      <c r="Z633" s="638"/>
    </row>
    <row r="634" spans="1:26" ht="12.75" customHeight="1" x14ac:dyDescent="0.35">
      <c r="A634" s="638"/>
      <c r="B634" s="638"/>
      <c r="C634" s="638"/>
      <c r="D634" s="639"/>
      <c r="E634" s="638"/>
      <c r="F634" s="638"/>
      <c r="G634" s="638"/>
      <c r="H634" s="638"/>
      <c r="I634" s="638"/>
      <c r="J634" s="638"/>
      <c r="K634" s="638"/>
      <c r="L634" s="638"/>
      <c r="M634" s="638"/>
      <c r="N634" s="638"/>
      <c r="O634" s="638"/>
      <c r="P634" s="638"/>
      <c r="Q634" s="638"/>
      <c r="R634" s="638"/>
      <c r="S634" s="638"/>
      <c r="T634" s="638"/>
      <c r="U634" s="638"/>
      <c r="V634" s="638"/>
      <c r="W634" s="638"/>
      <c r="X634" s="638"/>
      <c r="Y634" s="638"/>
      <c r="Z634" s="638"/>
    </row>
    <row r="635" spans="1:26" ht="12.75" customHeight="1" x14ac:dyDescent="0.35">
      <c r="A635" s="638"/>
      <c r="B635" s="638"/>
      <c r="C635" s="638"/>
      <c r="D635" s="639"/>
      <c r="E635" s="638"/>
      <c r="F635" s="638"/>
      <c r="G635" s="638"/>
      <c r="H635" s="638"/>
      <c r="I635" s="638"/>
      <c r="J635" s="638"/>
      <c r="K635" s="638"/>
      <c r="L635" s="638"/>
      <c r="M635" s="638"/>
      <c r="N635" s="638"/>
      <c r="O635" s="638"/>
      <c r="P635" s="638"/>
      <c r="Q635" s="638"/>
      <c r="R635" s="638"/>
      <c r="S635" s="638"/>
      <c r="T635" s="638"/>
      <c r="U635" s="638"/>
      <c r="V635" s="638"/>
      <c r="W635" s="638"/>
      <c r="X635" s="638"/>
      <c r="Y635" s="638"/>
      <c r="Z635" s="638"/>
    </row>
    <row r="636" spans="1:26" ht="12.75" customHeight="1" x14ac:dyDescent="0.35">
      <c r="A636" s="638"/>
      <c r="B636" s="638"/>
      <c r="C636" s="638"/>
      <c r="D636" s="639"/>
      <c r="E636" s="638"/>
      <c r="F636" s="638"/>
      <c r="G636" s="638"/>
      <c r="H636" s="638"/>
      <c r="I636" s="638"/>
      <c r="J636" s="638"/>
      <c r="K636" s="638"/>
      <c r="L636" s="638"/>
      <c r="M636" s="638"/>
      <c r="N636" s="638"/>
      <c r="O636" s="638"/>
      <c r="P636" s="638"/>
      <c r="Q636" s="638"/>
      <c r="R636" s="638"/>
      <c r="S636" s="638"/>
      <c r="T636" s="638"/>
      <c r="U636" s="638"/>
      <c r="V636" s="638"/>
      <c r="W636" s="638"/>
      <c r="X636" s="638"/>
      <c r="Y636" s="638"/>
      <c r="Z636" s="638"/>
    </row>
    <row r="637" spans="1:26" ht="12.75" customHeight="1" x14ac:dyDescent="0.35">
      <c r="A637" s="638"/>
      <c r="B637" s="638"/>
      <c r="C637" s="638"/>
      <c r="D637" s="639"/>
      <c r="E637" s="638"/>
      <c r="F637" s="638"/>
      <c r="G637" s="638"/>
      <c r="H637" s="638"/>
      <c r="I637" s="638"/>
      <c r="J637" s="638"/>
      <c r="K637" s="638"/>
      <c r="L637" s="638"/>
      <c r="M637" s="638"/>
      <c r="N637" s="638"/>
      <c r="O637" s="638"/>
      <c r="P637" s="638"/>
      <c r="Q637" s="638"/>
      <c r="R637" s="638"/>
      <c r="S637" s="638"/>
      <c r="T637" s="638"/>
      <c r="U637" s="638"/>
      <c r="V637" s="638"/>
      <c r="W637" s="638"/>
      <c r="X637" s="638"/>
      <c r="Y637" s="638"/>
      <c r="Z637" s="638"/>
    </row>
    <row r="638" spans="1:26" ht="12.75" customHeight="1" x14ac:dyDescent="0.35">
      <c r="A638" s="638"/>
      <c r="B638" s="638"/>
      <c r="C638" s="638"/>
      <c r="D638" s="639"/>
      <c r="E638" s="638"/>
      <c r="F638" s="638"/>
      <c r="G638" s="638"/>
      <c r="H638" s="638"/>
      <c r="I638" s="638"/>
      <c r="J638" s="638"/>
      <c r="K638" s="638"/>
      <c r="L638" s="638"/>
      <c r="M638" s="638"/>
      <c r="N638" s="638"/>
      <c r="O638" s="638"/>
      <c r="P638" s="638"/>
      <c r="Q638" s="638"/>
      <c r="R638" s="638"/>
      <c r="S638" s="638"/>
      <c r="T638" s="638"/>
      <c r="U638" s="638"/>
      <c r="V638" s="638"/>
      <c r="W638" s="638"/>
      <c r="X638" s="638"/>
      <c r="Y638" s="638"/>
      <c r="Z638" s="638"/>
    </row>
    <row r="639" spans="1:26" ht="12.75" customHeight="1" x14ac:dyDescent="0.35">
      <c r="A639" s="638"/>
      <c r="B639" s="638"/>
      <c r="C639" s="638"/>
      <c r="D639" s="639"/>
      <c r="E639" s="638"/>
      <c r="F639" s="638"/>
      <c r="G639" s="638"/>
      <c r="H639" s="638"/>
      <c r="I639" s="638"/>
      <c r="J639" s="638"/>
      <c r="K639" s="638"/>
      <c r="L639" s="638"/>
      <c r="M639" s="638"/>
      <c r="N639" s="638"/>
      <c r="O639" s="638"/>
      <c r="P639" s="638"/>
      <c r="Q639" s="638"/>
      <c r="R639" s="638"/>
      <c r="S639" s="638"/>
      <c r="T639" s="638"/>
      <c r="U639" s="638"/>
      <c r="V639" s="638"/>
      <c r="W639" s="638"/>
      <c r="X639" s="638"/>
      <c r="Y639" s="638"/>
      <c r="Z639" s="638"/>
    </row>
    <row r="640" spans="1:26" ht="12.75" customHeight="1" x14ac:dyDescent="0.35">
      <c r="A640" s="638"/>
      <c r="B640" s="638"/>
      <c r="C640" s="638"/>
      <c r="D640" s="639"/>
      <c r="E640" s="638"/>
      <c r="F640" s="638"/>
      <c r="G640" s="638"/>
      <c r="H640" s="638"/>
      <c r="I640" s="638"/>
      <c r="J640" s="638"/>
      <c r="K640" s="638"/>
      <c r="L640" s="638"/>
      <c r="M640" s="638"/>
      <c r="N640" s="638"/>
      <c r="O640" s="638"/>
      <c r="P640" s="638"/>
      <c r="Q640" s="638"/>
      <c r="R640" s="638"/>
      <c r="S640" s="638"/>
      <c r="T640" s="638"/>
      <c r="U640" s="638"/>
      <c r="V640" s="638"/>
      <c r="W640" s="638"/>
      <c r="X640" s="638"/>
      <c r="Y640" s="638"/>
      <c r="Z640" s="638"/>
    </row>
    <row r="641" spans="1:26" ht="12.75" customHeight="1" x14ac:dyDescent="0.35">
      <c r="A641" s="638"/>
      <c r="B641" s="638"/>
      <c r="C641" s="638"/>
      <c r="D641" s="639"/>
      <c r="E641" s="638"/>
      <c r="F641" s="638"/>
      <c r="G641" s="638"/>
      <c r="H641" s="638"/>
      <c r="I641" s="638"/>
      <c r="J641" s="638"/>
      <c r="K641" s="638"/>
      <c r="L641" s="638"/>
      <c r="M641" s="638"/>
      <c r="N641" s="638"/>
      <c r="O641" s="638"/>
      <c r="P641" s="638"/>
      <c r="Q641" s="638"/>
      <c r="R641" s="638"/>
      <c r="S641" s="638"/>
      <c r="T641" s="638"/>
      <c r="U641" s="638"/>
      <c r="V641" s="638"/>
      <c r="W641" s="638"/>
      <c r="X641" s="638"/>
      <c r="Y641" s="638"/>
      <c r="Z641" s="638"/>
    </row>
    <row r="642" spans="1:26" ht="12.75" customHeight="1" x14ac:dyDescent="0.35">
      <c r="A642" s="638"/>
      <c r="B642" s="638"/>
      <c r="C642" s="638"/>
      <c r="D642" s="639"/>
      <c r="E642" s="638"/>
      <c r="F642" s="638"/>
      <c r="G642" s="638"/>
      <c r="H642" s="638"/>
      <c r="I642" s="638"/>
      <c r="J642" s="638"/>
      <c r="K642" s="638"/>
      <c r="L642" s="638"/>
      <c r="M642" s="638"/>
      <c r="N642" s="638"/>
      <c r="O642" s="638"/>
      <c r="P642" s="638"/>
      <c r="Q642" s="638"/>
      <c r="R642" s="638"/>
      <c r="S642" s="638"/>
      <c r="T642" s="638"/>
      <c r="U642" s="638"/>
      <c r="V642" s="638"/>
      <c r="W642" s="638"/>
      <c r="X642" s="638"/>
      <c r="Y642" s="638"/>
      <c r="Z642" s="638"/>
    </row>
    <row r="643" spans="1:26" ht="12.75" customHeight="1" x14ac:dyDescent="0.35">
      <c r="A643" s="638"/>
      <c r="B643" s="638"/>
      <c r="C643" s="638"/>
      <c r="D643" s="639"/>
      <c r="E643" s="638"/>
      <c r="F643" s="638"/>
      <c r="G643" s="638"/>
      <c r="H643" s="638"/>
      <c r="I643" s="638"/>
      <c r="J643" s="638"/>
      <c r="K643" s="638"/>
      <c r="L643" s="638"/>
      <c r="M643" s="638"/>
      <c r="N643" s="638"/>
      <c r="O643" s="638"/>
      <c r="P643" s="638"/>
      <c r="Q643" s="638"/>
      <c r="R643" s="638"/>
      <c r="S643" s="638"/>
      <c r="T643" s="638"/>
      <c r="U643" s="638"/>
      <c r="V643" s="638"/>
      <c r="W643" s="638"/>
      <c r="X643" s="638"/>
      <c r="Y643" s="638"/>
      <c r="Z643" s="638"/>
    </row>
    <row r="644" spans="1:26" ht="12.75" customHeight="1" x14ac:dyDescent="0.35">
      <c r="A644" s="638"/>
      <c r="B644" s="638"/>
      <c r="C644" s="638"/>
      <c r="D644" s="639"/>
      <c r="E644" s="638"/>
      <c r="F644" s="638"/>
      <c r="G644" s="638"/>
      <c r="H644" s="638"/>
      <c r="I644" s="638"/>
      <c r="J644" s="638"/>
      <c r="K644" s="638"/>
      <c r="L644" s="638"/>
      <c r="M644" s="638"/>
      <c r="N644" s="638"/>
      <c r="O644" s="638"/>
      <c r="P644" s="638"/>
      <c r="Q644" s="638"/>
      <c r="R644" s="638"/>
      <c r="S644" s="638"/>
      <c r="T644" s="638"/>
      <c r="U644" s="638"/>
      <c r="V644" s="638"/>
      <c r="W644" s="638"/>
      <c r="X644" s="638"/>
      <c r="Y644" s="638"/>
      <c r="Z644" s="638"/>
    </row>
    <row r="645" spans="1:26" ht="12.75" customHeight="1" x14ac:dyDescent="0.35">
      <c r="A645" s="638"/>
      <c r="B645" s="638"/>
      <c r="C645" s="638"/>
      <c r="D645" s="639"/>
      <c r="E645" s="638"/>
      <c r="F645" s="638"/>
      <c r="G645" s="638"/>
      <c r="H645" s="638"/>
      <c r="I645" s="638"/>
      <c r="J645" s="638"/>
      <c r="K645" s="638"/>
      <c r="L645" s="638"/>
      <c r="M645" s="638"/>
      <c r="N645" s="638"/>
      <c r="O645" s="638"/>
      <c r="P645" s="638"/>
      <c r="Q645" s="638"/>
      <c r="R645" s="638"/>
      <c r="S645" s="638"/>
      <c r="T645" s="638"/>
      <c r="U645" s="638"/>
      <c r="V645" s="638"/>
      <c r="W645" s="638"/>
      <c r="X645" s="638"/>
      <c r="Y645" s="638"/>
      <c r="Z645" s="638"/>
    </row>
    <row r="646" spans="1:26" ht="12.75" customHeight="1" x14ac:dyDescent="0.35">
      <c r="A646" s="638"/>
      <c r="B646" s="638"/>
      <c r="C646" s="638"/>
      <c r="D646" s="639"/>
      <c r="E646" s="638"/>
      <c r="F646" s="638"/>
      <c r="G646" s="638"/>
      <c r="H646" s="638"/>
      <c r="I646" s="638"/>
      <c r="J646" s="638"/>
      <c r="K646" s="638"/>
      <c r="L646" s="638"/>
      <c r="M646" s="638"/>
      <c r="N646" s="638"/>
      <c r="O646" s="638"/>
      <c r="P646" s="638"/>
      <c r="Q646" s="638"/>
      <c r="R646" s="638"/>
      <c r="S646" s="638"/>
      <c r="T646" s="638"/>
      <c r="U646" s="638"/>
      <c r="V646" s="638"/>
      <c r="W646" s="638"/>
      <c r="X646" s="638"/>
      <c r="Y646" s="638"/>
      <c r="Z646" s="638"/>
    </row>
    <row r="647" spans="1:26" ht="12.75" customHeight="1" x14ac:dyDescent="0.35">
      <c r="A647" s="638"/>
      <c r="B647" s="638"/>
      <c r="C647" s="638"/>
      <c r="D647" s="639"/>
      <c r="E647" s="638"/>
      <c r="F647" s="638"/>
      <c r="G647" s="638"/>
      <c r="H647" s="638"/>
      <c r="I647" s="638"/>
      <c r="J647" s="638"/>
      <c r="K647" s="638"/>
      <c r="L647" s="638"/>
      <c r="M647" s="638"/>
      <c r="N647" s="638"/>
      <c r="O647" s="638"/>
      <c r="P647" s="638"/>
      <c r="Q647" s="638"/>
      <c r="R647" s="638"/>
      <c r="S647" s="638"/>
      <c r="T647" s="638"/>
      <c r="U647" s="638"/>
      <c r="V647" s="638"/>
      <c r="W647" s="638"/>
      <c r="X647" s="638"/>
      <c r="Y647" s="638"/>
      <c r="Z647" s="638"/>
    </row>
    <row r="648" spans="1:26" ht="12.75" customHeight="1" x14ac:dyDescent="0.35">
      <c r="A648" s="638"/>
      <c r="B648" s="638"/>
      <c r="C648" s="638"/>
      <c r="D648" s="639"/>
      <c r="E648" s="638"/>
      <c r="F648" s="638"/>
      <c r="G648" s="638"/>
      <c r="H648" s="638"/>
      <c r="I648" s="638"/>
      <c r="J648" s="638"/>
      <c r="K648" s="638"/>
      <c r="L648" s="638"/>
      <c r="M648" s="638"/>
      <c r="N648" s="638"/>
      <c r="O648" s="638"/>
      <c r="P648" s="638"/>
      <c r="Q648" s="638"/>
      <c r="R648" s="638"/>
      <c r="S648" s="638"/>
      <c r="T648" s="638"/>
      <c r="U648" s="638"/>
      <c r="V648" s="638"/>
      <c r="W648" s="638"/>
      <c r="X648" s="638"/>
      <c r="Y648" s="638"/>
      <c r="Z648" s="638"/>
    </row>
    <row r="649" spans="1:26" ht="12.75" customHeight="1" x14ac:dyDescent="0.35">
      <c r="A649" s="638"/>
      <c r="B649" s="638"/>
      <c r="C649" s="638"/>
      <c r="D649" s="639"/>
      <c r="E649" s="638"/>
      <c r="F649" s="638"/>
      <c r="G649" s="638"/>
      <c r="H649" s="638"/>
      <c r="I649" s="638"/>
      <c r="J649" s="638"/>
      <c r="K649" s="638"/>
      <c r="L649" s="638"/>
      <c r="M649" s="638"/>
      <c r="N649" s="638"/>
      <c r="O649" s="638"/>
      <c r="P649" s="638"/>
      <c r="Q649" s="638"/>
      <c r="R649" s="638"/>
      <c r="S649" s="638"/>
      <c r="T649" s="638"/>
      <c r="U649" s="638"/>
      <c r="V649" s="638"/>
      <c r="W649" s="638"/>
      <c r="X649" s="638"/>
      <c r="Y649" s="638"/>
      <c r="Z649" s="638"/>
    </row>
    <row r="650" spans="1:26" ht="12.75" customHeight="1" x14ac:dyDescent="0.35">
      <c r="A650" s="638"/>
      <c r="B650" s="638"/>
      <c r="C650" s="638"/>
      <c r="D650" s="639"/>
      <c r="E650" s="638"/>
      <c r="F650" s="638"/>
      <c r="G650" s="638"/>
      <c r="H650" s="638"/>
      <c r="I650" s="638"/>
      <c r="J650" s="638"/>
      <c r="K650" s="638"/>
      <c r="L650" s="638"/>
      <c r="M650" s="638"/>
      <c r="N650" s="638"/>
      <c r="O650" s="638"/>
      <c r="P650" s="638"/>
      <c r="Q650" s="638"/>
      <c r="R650" s="638"/>
      <c r="S650" s="638"/>
      <c r="T650" s="638"/>
      <c r="U650" s="638"/>
      <c r="V650" s="638"/>
      <c r="W650" s="638"/>
      <c r="X650" s="638"/>
      <c r="Y650" s="638"/>
      <c r="Z650" s="638"/>
    </row>
    <row r="651" spans="1:26" ht="12.75" customHeight="1" x14ac:dyDescent="0.35">
      <c r="A651" s="638"/>
      <c r="B651" s="638"/>
      <c r="C651" s="638"/>
      <c r="D651" s="639"/>
      <c r="E651" s="638"/>
      <c r="F651" s="638"/>
      <c r="G651" s="638"/>
      <c r="H651" s="638"/>
      <c r="I651" s="638"/>
      <c r="J651" s="638"/>
      <c r="K651" s="638"/>
      <c r="L651" s="638"/>
      <c r="M651" s="638"/>
      <c r="N651" s="638"/>
      <c r="O651" s="638"/>
      <c r="P651" s="638"/>
      <c r="Q651" s="638"/>
      <c r="R651" s="638"/>
      <c r="S651" s="638"/>
      <c r="T651" s="638"/>
      <c r="U651" s="638"/>
      <c r="V651" s="638"/>
      <c r="W651" s="638"/>
      <c r="X651" s="638"/>
      <c r="Y651" s="638"/>
      <c r="Z651" s="638"/>
    </row>
    <row r="652" spans="1:26" ht="12.75" customHeight="1" x14ac:dyDescent="0.35">
      <c r="A652" s="638"/>
      <c r="B652" s="638"/>
      <c r="C652" s="638"/>
      <c r="D652" s="639"/>
      <c r="E652" s="638"/>
      <c r="F652" s="638"/>
      <c r="G652" s="638"/>
      <c r="H652" s="638"/>
      <c r="I652" s="638"/>
      <c r="J652" s="638"/>
      <c r="K652" s="638"/>
      <c r="L652" s="638"/>
      <c r="M652" s="638"/>
      <c r="N652" s="638"/>
      <c r="O652" s="638"/>
      <c r="P652" s="638"/>
      <c r="Q652" s="638"/>
      <c r="R652" s="638"/>
      <c r="S652" s="638"/>
      <c r="T652" s="638"/>
      <c r="U652" s="638"/>
      <c r="V652" s="638"/>
      <c r="W652" s="638"/>
      <c r="X652" s="638"/>
      <c r="Y652" s="638"/>
      <c r="Z652" s="638"/>
    </row>
    <row r="653" spans="1:26" ht="12.75" customHeight="1" x14ac:dyDescent="0.35">
      <c r="A653" s="638"/>
      <c r="B653" s="638"/>
      <c r="C653" s="638"/>
      <c r="D653" s="639"/>
      <c r="E653" s="638"/>
      <c r="F653" s="638"/>
      <c r="G653" s="638"/>
      <c r="H653" s="638"/>
      <c r="I653" s="638"/>
      <c r="J653" s="638"/>
      <c r="K653" s="638"/>
      <c r="L653" s="638"/>
      <c r="M653" s="638"/>
      <c r="N653" s="638"/>
      <c r="O653" s="638"/>
      <c r="P653" s="638"/>
      <c r="Q653" s="638"/>
      <c r="R653" s="638"/>
      <c r="S653" s="638"/>
      <c r="T653" s="638"/>
      <c r="U653" s="638"/>
      <c r="V653" s="638"/>
      <c r="W653" s="638"/>
      <c r="X653" s="638"/>
      <c r="Y653" s="638"/>
      <c r="Z653" s="638"/>
    </row>
    <row r="654" spans="1:26" ht="12.75" customHeight="1" x14ac:dyDescent="0.35">
      <c r="A654" s="638"/>
      <c r="B654" s="638"/>
      <c r="C654" s="638"/>
      <c r="D654" s="639"/>
      <c r="E654" s="638"/>
      <c r="F654" s="638"/>
      <c r="G654" s="638"/>
      <c r="H654" s="638"/>
      <c r="I654" s="638"/>
      <c r="J654" s="638"/>
      <c r="K654" s="638"/>
      <c r="L654" s="638"/>
      <c r="M654" s="638"/>
      <c r="N654" s="638"/>
      <c r="O654" s="638"/>
      <c r="P654" s="638"/>
      <c r="Q654" s="638"/>
      <c r="R654" s="638"/>
      <c r="S654" s="638"/>
      <c r="T654" s="638"/>
      <c r="U654" s="638"/>
      <c r="V654" s="638"/>
      <c r="W654" s="638"/>
      <c r="X654" s="638"/>
      <c r="Y654" s="638"/>
      <c r="Z654" s="638"/>
    </row>
    <row r="655" spans="1:26" ht="12.75" customHeight="1" x14ac:dyDescent="0.35">
      <c r="A655" s="638"/>
      <c r="B655" s="638"/>
      <c r="C655" s="638"/>
      <c r="D655" s="639"/>
      <c r="E655" s="638"/>
      <c r="F655" s="638"/>
      <c r="G655" s="638"/>
      <c r="H655" s="638"/>
      <c r="I655" s="638"/>
      <c r="J655" s="638"/>
      <c r="K655" s="638"/>
      <c r="L655" s="638"/>
      <c r="M655" s="638"/>
      <c r="N655" s="638"/>
      <c r="O655" s="638"/>
      <c r="P655" s="638"/>
      <c r="Q655" s="638"/>
      <c r="R655" s="638"/>
      <c r="S655" s="638"/>
      <c r="T655" s="638"/>
      <c r="U655" s="638"/>
      <c r="V655" s="638"/>
      <c r="W655" s="638"/>
      <c r="X655" s="638"/>
      <c r="Y655" s="638"/>
      <c r="Z655" s="638"/>
    </row>
    <row r="656" spans="1:26" ht="12.75" customHeight="1" x14ac:dyDescent="0.35">
      <c r="A656" s="638"/>
      <c r="B656" s="638"/>
      <c r="C656" s="638"/>
      <c r="D656" s="639"/>
      <c r="E656" s="638"/>
      <c r="F656" s="638"/>
      <c r="G656" s="638"/>
      <c r="H656" s="638"/>
      <c r="I656" s="638"/>
      <c r="J656" s="638"/>
      <c r="K656" s="638"/>
      <c r="L656" s="638"/>
      <c r="M656" s="638"/>
      <c r="N656" s="638"/>
      <c r="O656" s="638"/>
      <c r="P656" s="638"/>
      <c r="Q656" s="638"/>
      <c r="R656" s="638"/>
      <c r="S656" s="638"/>
      <c r="T656" s="638"/>
      <c r="U656" s="638"/>
      <c r="V656" s="638"/>
      <c r="W656" s="638"/>
      <c r="X656" s="638"/>
      <c r="Y656" s="638"/>
      <c r="Z656" s="638"/>
    </row>
    <row r="657" spans="1:26" ht="12.75" customHeight="1" x14ac:dyDescent="0.35">
      <c r="A657" s="638"/>
      <c r="B657" s="638"/>
      <c r="C657" s="638"/>
      <c r="D657" s="639"/>
      <c r="E657" s="638"/>
      <c r="F657" s="638"/>
      <c r="G657" s="638"/>
      <c r="H657" s="638"/>
      <c r="I657" s="638"/>
      <c r="J657" s="638"/>
      <c r="K657" s="638"/>
      <c r="L657" s="638"/>
      <c r="M657" s="638"/>
      <c r="N657" s="638"/>
      <c r="O657" s="638"/>
      <c r="P657" s="638"/>
      <c r="Q657" s="638"/>
      <c r="R657" s="638"/>
      <c r="S657" s="638"/>
      <c r="T657" s="638"/>
      <c r="U657" s="638"/>
      <c r="V657" s="638"/>
      <c r="W657" s="638"/>
      <c r="X657" s="638"/>
      <c r="Y657" s="638"/>
      <c r="Z657" s="638"/>
    </row>
    <row r="658" spans="1:26" ht="12.75" customHeight="1" x14ac:dyDescent="0.35">
      <c r="A658" s="638"/>
      <c r="B658" s="638"/>
      <c r="C658" s="638"/>
      <c r="D658" s="639"/>
      <c r="E658" s="638"/>
      <c r="F658" s="638"/>
      <c r="G658" s="638"/>
      <c r="H658" s="638"/>
      <c r="I658" s="638"/>
      <c r="J658" s="638"/>
      <c r="K658" s="638"/>
      <c r="L658" s="638"/>
      <c r="M658" s="638"/>
      <c r="N658" s="638"/>
      <c r="O658" s="638"/>
      <c r="P658" s="638"/>
      <c r="Q658" s="638"/>
      <c r="R658" s="638"/>
      <c r="S658" s="638"/>
      <c r="T658" s="638"/>
      <c r="U658" s="638"/>
      <c r="V658" s="638"/>
      <c r="W658" s="638"/>
      <c r="X658" s="638"/>
      <c r="Y658" s="638"/>
      <c r="Z658" s="638"/>
    </row>
    <row r="659" spans="1:26" ht="12.75" customHeight="1" x14ac:dyDescent="0.35">
      <c r="A659" s="638"/>
      <c r="B659" s="638"/>
      <c r="C659" s="638"/>
      <c r="D659" s="639"/>
      <c r="E659" s="638"/>
      <c r="F659" s="638"/>
      <c r="G659" s="638"/>
      <c r="H659" s="638"/>
      <c r="I659" s="638"/>
      <c r="J659" s="638"/>
      <c r="K659" s="638"/>
      <c r="L659" s="638"/>
      <c r="M659" s="638"/>
      <c r="N659" s="638"/>
      <c r="O659" s="638"/>
      <c r="P659" s="638"/>
      <c r="Q659" s="638"/>
      <c r="R659" s="638"/>
      <c r="S659" s="638"/>
      <c r="T659" s="638"/>
      <c r="U659" s="638"/>
      <c r="V659" s="638"/>
      <c r="W659" s="638"/>
      <c r="X659" s="638"/>
      <c r="Y659" s="638"/>
      <c r="Z659" s="638"/>
    </row>
    <row r="660" spans="1:26" ht="12.75" customHeight="1" x14ac:dyDescent="0.35">
      <c r="A660" s="638"/>
      <c r="B660" s="638"/>
      <c r="C660" s="638"/>
      <c r="D660" s="639"/>
      <c r="E660" s="638"/>
      <c r="F660" s="638"/>
      <c r="G660" s="638"/>
      <c r="H660" s="638"/>
      <c r="I660" s="638"/>
      <c r="J660" s="638"/>
      <c r="K660" s="638"/>
      <c r="L660" s="638"/>
      <c r="M660" s="638"/>
      <c r="N660" s="638"/>
      <c r="O660" s="638"/>
      <c r="P660" s="638"/>
      <c r="Q660" s="638"/>
      <c r="R660" s="638"/>
      <c r="S660" s="638"/>
      <c r="T660" s="638"/>
      <c r="U660" s="638"/>
      <c r="V660" s="638"/>
      <c r="W660" s="638"/>
      <c r="X660" s="638"/>
      <c r="Y660" s="638"/>
      <c r="Z660" s="638"/>
    </row>
    <row r="661" spans="1:26" ht="12.75" customHeight="1" x14ac:dyDescent="0.35">
      <c r="A661" s="638"/>
      <c r="B661" s="638"/>
      <c r="C661" s="638"/>
      <c r="D661" s="639"/>
      <c r="E661" s="638"/>
      <c r="F661" s="638"/>
      <c r="G661" s="638"/>
      <c r="H661" s="638"/>
      <c r="I661" s="638"/>
      <c r="J661" s="638"/>
      <c r="K661" s="638"/>
      <c r="L661" s="638"/>
      <c r="M661" s="638"/>
      <c r="N661" s="638"/>
      <c r="O661" s="638"/>
      <c r="P661" s="638"/>
      <c r="Q661" s="638"/>
      <c r="R661" s="638"/>
      <c r="S661" s="638"/>
      <c r="T661" s="638"/>
      <c r="U661" s="638"/>
      <c r="V661" s="638"/>
      <c r="W661" s="638"/>
      <c r="X661" s="638"/>
      <c r="Y661" s="638"/>
      <c r="Z661" s="638"/>
    </row>
    <row r="662" spans="1:26" ht="12.75" customHeight="1" x14ac:dyDescent="0.35">
      <c r="A662" s="638"/>
      <c r="B662" s="638"/>
      <c r="C662" s="638"/>
      <c r="D662" s="639"/>
      <c r="E662" s="638"/>
      <c r="F662" s="638"/>
      <c r="G662" s="638"/>
      <c r="H662" s="638"/>
      <c r="I662" s="638"/>
      <c r="J662" s="638"/>
      <c r="K662" s="638"/>
      <c r="L662" s="638"/>
      <c r="M662" s="638"/>
      <c r="N662" s="638"/>
      <c r="O662" s="638"/>
      <c r="P662" s="638"/>
      <c r="Q662" s="638"/>
      <c r="R662" s="638"/>
      <c r="S662" s="638"/>
      <c r="T662" s="638"/>
      <c r="U662" s="638"/>
      <c r="V662" s="638"/>
      <c r="W662" s="638"/>
      <c r="X662" s="638"/>
      <c r="Y662" s="638"/>
      <c r="Z662" s="638"/>
    </row>
    <row r="663" spans="1:26" ht="12.75" customHeight="1" x14ac:dyDescent="0.35">
      <c r="A663" s="638"/>
      <c r="B663" s="638"/>
      <c r="C663" s="638"/>
      <c r="D663" s="639"/>
      <c r="E663" s="638"/>
      <c r="F663" s="638"/>
      <c r="G663" s="638"/>
      <c r="H663" s="638"/>
      <c r="I663" s="638"/>
      <c r="J663" s="638"/>
      <c r="K663" s="638"/>
      <c r="L663" s="638"/>
      <c r="M663" s="638"/>
      <c r="N663" s="638"/>
      <c r="O663" s="638"/>
      <c r="P663" s="638"/>
      <c r="Q663" s="638"/>
      <c r="R663" s="638"/>
      <c r="S663" s="638"/>
      <c r="T663" s="638"/>
      <c r="U663" s="638"/>
      <c r="V663" s="638"/>
      <c r="W663" s="638"/>
      <c r="X663" s="638"/>
      <c r="Y663" s="638"/>
      <c r="Z663" s="638"/>
    </row>
    <row r="664" spans="1:26" ht="12.75" customHeight="1" x14ac:dyDescent="0.35">
      <c r="A664" s="638"/>
      <c r="B664" s="638"/>
      <c r="C664" s="638"/>
      <c r="D664" s="639"/>
      <c r="E664" s="638"/>
      <c r="F664" s="638"/>
      <c r="G664" s="638"/>
      <c r="H664" s="638"/>
      <c r="I664" s="638"/>
      <c r="J664" s="638"/>
      <c r="K664" s="638"/>
      <c r="L664" s="638"/>
      <c r="M664" s="638"/>
      <c r="N664" s="638"/>
      <c r="O664" s="638"/>
      <c r="P664" s="638"/>
      <c r="Q664" s="638"/>
      <c r="R664" s="638"/>
      <c r="S664" s="638"/>
      <c r="T664" s="638"/>
      <c r="U664" s="638"/>
      <c r="V664" s="638"/>
      <c r="W664" s="638"/>
      <c r="X664" s="638"/>
      <c r="Y664" s="638"/>
      <c r="Z664" s="638"/>
    </row>
    <row r="665" spans="1:26" ht="12.75" customHeight="1" x14ac:dyDescent="0.35">
      <c r="A665" s="638"/>
      <c r="B665" s="638"/>
      <c r="C665" s="638"/>
      <c r="D665" s="639"/>
      <c r="E665" s="638"/>
      <c r="F665" s="638"/>
      <c r="G665" s="638"/>
      <c r="H665" s="638"/>
      <c r="I665" s="638"/>
      <c r="J665" s="638"/>
      <c r="K665" s="638"/>
      <c r="L665" s="638"/>
      <c r="M665" s="638"/>
      <c r="N665" s="638"/>
      <c r="O665" s="638"/>
      <c r="P665" s="638"/>
      <c r="Q665" s="638"/>
      <c r="R665" s="638"/>
      <c r="S665" s="638"/>
      <c r="T665" s="638"/>
      <c r="U665" s="638"/>
      <c r="V665" s="638"/>
      <c r="W665" s="638"/>
      <c r="X665" s="638"/>
      <c r="Y665" s="638"/>
      <c r="Z665" s="638"/>
    </row>
    <row r="666" spans="1:26" ht="12.75" customHeight="1" x14ac:dyDescent="0.35">
      <c r="A666" s="638"/>
      <c r="B666" s="638"/>
      <c r="C666" s="638"/>
      <c r="D666" s="639"/>
      <c r="E666" s="638"/>
      <c r="F666" s="638"/>
      <c r="G666" s="638"/>
      <c r="H666" s="638"/>
      <c r="I666" s="638"/>
      <c r="J666" s="638"/>
      <c r="K666" s="638"/>
      <c r="L666" s="638"/>
      <c r="M666" s="638"/>
      <c r="N666" s="638"/>
      <c r="O666" s="638"/>
      <c r="P666" s="638"/>
      <c r="Q666" s="638"/>
      <c r="R666" s="638"/>
      <c r="S666" s="638"/>
      <c r="T666" s="638"/>
      <c r="U666" s="638"/>
      <c r="V666" s="638"/>
      <c r="W666" s="638"/>
      <c r="X666" s="638"/>
      <c r="Y666" s="638"/>
      <c r="Z666" s="638"/>
    </row>
    <row r="667" spans="1:26" ht="12.75" customHeight="1" x14ac:dyDescent="0.35">
      <c r="A667" s="638"/>
      <c r="B667" s="638"/>
      <c r="C667" s="638"/>
      <c r="D667" s="639"/>
      <c r="E667" s="638"/>
      <c r="F667" s="638"/>
      <c r="G667" s="638"/>
      <c r="H667" s="638"/>
      <c r="I667" s="638"/>
      <c r="J667" s="638"/>
      <c r="K667" s="638"/>
      <c r="L667" s="638"/>
      <c r="M667" s="638"/>
      <c r="N667" s="638"/>
      <c r="O667" s="638"/>
      <c r="P667" s="638"/>
      <c r="Q667" s="638"/>
      <c r="R667" s="638"/>
      <c r="S667" s="638"/>
      <c r="T667" s="638"/>
      <c r="U667" s="638"/>
      <c r="V667" s="638"/>
      <c r="W667" s="638"/>
      <c r="X667" s="638"/>
      <c r="Y667" s="638"/>
      <c r="Z667" s="638"/>
    </row>
    <row r="668" spans="1:26" ht="12.75" customHeight="1" x14ac:dyDescent="0.35">
      <c r="A668" s="638"/>
      <c r="B668" s="638"/>
      <c r="C668" s="638"/>
      <c r="D668" s="639"/>
      <c r="E668" s="638"/>
      <c r="F668" s="638"/>
      <c r="G668" s="638"/>
      <c r="H668" s="638"/>
      <c r="I668" s="638"/>
      <c r="J668" s="638"/>
      <c r="K668" s="638"/>
      <c r="L668" s="638"/>
      <c r="M668" s="638"/>
      <c r="N668" s="638"/>
      <c r="O668" s="638"/>
      <c r="P668" s="638"/>
      <c r="Q668" s="638"/>
      <c r="R668" s="638"/>
      <c r="S668" s="638"/>
      <c r="T668" s="638"/>
      <c r="U668" s="638"/>
      <c r="V668" s="638"/>
      <c r="W668" s="638"/>
      <c r="X668" s="638"/>
      <c r="Y668" s="638"/>
      <c r="Z668" s="638"/>
    </row>
    <row r="669" spans="1:26" ht="12.75" customHeight="1" x14ac:dyDescent="0.35">
      <c r="A669" s="638"/>
      <c r="B669" s="638"/>
      <c r="C669" s="638"/>
      <c r="D669" s="639"/>
      <c r="E669" s="638"/>
      <c r="F669" s="638"/>
      <c r="G669" s="638"/>
      <c r="H669" s="638"/>
      <c r="I669" s="638"/>
      <c r="J669" s="638"/>
      <c r="K669" s="638"/>
      <c r="L669" s="638"/>
      <c r="M669" s="638"/>
      <c r="N669" s="638"/>
      <c r="O669" s="638"/>
      <c r="P669" s="638"/>
      <c r="Q669" s="638"/>
      <c r="R669" s="638"/>
      <c r="S669" s="638"/>
      <c r="T669" s="638"/>
      <c r="U669" s="638"/>
      <c r="V669" s="638"/>
      <c r="W669" s="638"/>
      <c r="X669" s="638"/>
      <c r="Y669" s="638"/>
      <c r="Z669" s="638"/>
    </row>
    <row r="670" spans="1:26" ht="12.75" customHeight="1" x14ac:dyDescent="0.35">
      <c r="A670" s="638"/>
      <c r="B670" s="638"/>
      <c r="C670" s="638"/>
      <c r="D670" s="639"/>
      <c r="E670" s="638"/>
      <c r="F670" s="638"/>
      <c r="G670" s="638"/>
      <c r="H670" s="638"/>
      <c r="I670" s="638"/>
      <c r="J670" s="638"/>
      <c r="K670" s="638"/>
      <c r="L670" s="638"/>
      <c r="M670" s="638"/>
      <c r="N670" s="638"/>
      <c r="O670" s="638"/>
      <c r="P670" s="638"/>
      <c r="Q670" s="638"/>
      <c r="R670" s="638"/>
      <c r="S670" s="638"/>
      <c r="T670" s="638"/>
      <c r="U670" s="638"/>
      <c r="V670" s="638"/>
      <c r="W670" s="638"/>
      <c r="X670" s="638"/>
      <c r="Y670" s="638"/>
      <c r="Z670" s="638"/>
    </row>
    <row r="671" spans="1:26" ht="12.75" customHeight="1" x14ac:dyDescent="0.35">
      <c r="A671" s="638"/>
      <c r="B671" s="638"/>
      <c r="C671" s="638"/>
      <c r="D671" s="639"/>
      <c r="E671" s="638"/>
      <c r="F671" s="638"/>
      <c r="G671" s="638"/>
      <c r="H671" s="638"/>
      <c r="I671" s="638"/>
      <c r="J671" s="638"/>
      <c r="K671" s="638"/>
      <c r="L671" s="638"/>
      <c r="M671" s="638"/>
      <c r="N671" s="638"/>
      <c r="O671" s="638"/>
      <c r="P671" s="638"/>
      <c r="Q671" s="638"/>
      <c r="R671" s="638"/>
      <c r="S671" s="638"/>
      <c r="T671" s="638"/>
      <c r="U671" s="638"/>
      <c r="V671" s="638"/>
      <c r="W671" s="638"/>
      <c r="X671" s="638"/>
      <c r="Y671" s="638"/>
      <c r="Z671" s="638"/>
    </row>
    <row r="672" spans="1:26" ht="12.75" customHeight="1" x14ac:dyDescent="0.35">
      <c r="A672" s="638"/>
      <c r="B672" s="638"/>
      <c r="C672" s="638"/>
      <c r="D672" s="639"/>
      <c r="E672" s="638"/>
      <c r="F672" s="638"/>
      <c r="G672" s="638"/>
      <c r="H672" s="638"/>
      <c r="I672" s="638"/>
      <c r="J672" s="638"/>
      <c r="K672" s="638"/>
      <c r="L672" s="638"/>
      <c r="M672" s="638"/>
      <c r="N672" s="638"/>
      <c r="O672" s="638"/>
      <c r="P672" s="638"/>
      <c r="Q672" s="638"/>
      <c r="R672" s="638"/>
      <c r="S672" s="638"/>
      <c r="T672" s="638"/>
      <c r="U672" s="638"/>
      <c r="V672" s="638"/>
      <c r="W672" s="638"/>
      <c r="X672" s="638"/>
      <c r="Y672" s="638"/>
      <c r="Z672" s="638"/>
    </row>
    <row r="673" spans="1:26" ht="12.75" customHeight="1" x14ac:dyDescent="0.35">
      <c r="A673" s="638"/>
      <c r="B673" s="638"/>
      <c r="C673" s="638"/>
      <c r="D673" s="639"/>
      <c r="E673" s="638"/>
      <c r="F673" s="638"/>
      <c r="G673" s="638"/>
      <c r="H673" s="638"/>
      <c r="I673" s="638"/>
      <c r="J673" s="638"/>
      <c r="K673" s="638"/>
      <c r="L673" s="638"/>
      <c r="M673" s="638"/>
      <c r="N673" s="638"/>
      <c r="O673" s="638"/>
      <c r="P673" s="638"/>
      <c r="Q673" s="638"/>
      <c r="R673" s="638"/>
      <c r="S673" s="638"/>
      <c r="T673" s="638"/>
      <c r="U673" s="638"/>
      <c r="V673" s="638"/>
      <c r="W673" s="638"/>
      <c r="X673" s="638"/>
      <c r="Y673" s="638"/>
      <c r="Z673" s="638"/>
    </row>
    <row r="674" spans="1:26" ht="12.75" customHeight="1" x14ac:dyDescent="0.35">
      <c r="A674" s="638"/>
      <c r="B674" s="638"/>
      <c r="C674" s="638"/>
      <c r="D674" s="639"/>
      <c r="E674" s="638"/>
      <c r="F674" s="638"/>
      <c r="G674" s="638"/>
      <c r="H674" s="638"/>
      <c r="I674" s="638"/>
      <c r="J674" s="638"/>
      <c r="K674" s="638"/>
      <c r="L674" s="638"/>
      <c r="M674" s="638"/>
      <c r="N674" s="638"/>
      <c r="O674" s="638"/>
      <c r="P674" s="638"/>
      <c r="Q674" s="638"/>
      <c r="R674" s="638"/>
      <c r="S674" s="638"/>
      <c r="T674" s="638"/>
      <c r="U674" s="638"/>
      <c r="V674" s="638"/>
      <c r="W674" s="638"/>
      <c r="X674" s="638"/>
      <c r="Y674" s="638"/>
      <c r="Z674" s="638"/>
    </row>
    <row r="675" spans="1:26" ht="12.75" customHeight="1" x14ac:dyDescent="0.35">
      <c r="A675" s="638"/>
      <c r="B675" s="638"/>
      <c r="C675" s="638"/>
      <c r="D675" s="639"/>
      <c r="E675" s="638"/>
      <c r="F675" s="638"/>
      <c r="G675" s="638"/>
      <c r="H675" s="638"/>
      <c r="I675" s="638"/>
      <c r="J675" s="638"/>
      <c r="K675" s="638"/>
      <c r="L675" s="638"/>
      <c r="M675" s="638"/>
      <c r="N675" s="638"/>
      <c r="O675" s="638"/>
      <c r="P675" s="638"/>
      <c r="Q675" s="638"/>
      <c r="R675" s="638"/>
      <c r="S675" s="638"/>
      <c r="T675" s="638"/>
      <c r="U675" s="638"/>
      <c r="V675" s="638"/>
      <c r="W675" s="638"/>
      <c r="X675" s="638"/>
      <c r="Y675" s="638"/>
      <c r="Z675" s="638"/>
    </row>
    <row r="676" spans="1:26" ht="12.75" customHeight="1" x14ac:dyDescent="0.35">
      <c r="A676" s="638"/>
      <c r="B676" s="638"/>
      <c r="C676" s="638"/>
      <c r="D676" s="639"/>
      <c r="E676" s="638"/>
      <c r="F676" s="638"/>
      <c r="G676" s="638"/>
      <c r="H676" s="638"/>
      <c r="I676" s="638"/>
      <c r="J676" s="638"/>
      <c r="K676" s="638"/>
      <c r="L676" s="638"/>
      <c r="M676" s="638"/>
      <c r="N676" s="638"/>
      <c r="O676" s="638"/>
      <c r="P676" s="638"/>
      <c r="Q676" s="638"/>
      <c r="R676" s="638"/>
      <c r="S676" s="638"/>
      <c r="T676" s="638"/>
      <c r="U676" s="638"/>
      <c r="V676" s="638"/>
      <c r="W676" s="638"/>
      <c r="X676" s="638"/>
      <c r="Y676" s="638"/>
      <c r="Z676" s="638"/>
    </row>
    <row r="677" spans="1:26" ht="12.75" customHeight="1" x14ac:dyDescent="0.35">
      <c r="A677" s="638"/>
      <c r="B677" s="638"/>
      <c r="C677" s="638"/>
      <c r="D677" s="639"/>
      <c r="E677" s="638"/>
      <c r="F677" s="638"/>
      <c r="G677" s="638"/>
      <c r="H677" s="638"/>
      <c r="I677" s="638"/>
      <c r="J677" s="638"/>
      <c r="K677" s="638"/>
      <c r="L677" s="638"/>
      <c r="M677" s="638"/>
      <c r="N677" s="638"/>
      <c r="O677" s="638"/>
      <c r="P677" s="638"/>
      <c r="Q677" s="638"/>
      <c r="R677" s="638"/>
      <c r="S677" s="638"/>
      <c r="T677" s="638"/>
      <c r="U677" s="638"/>
      <c r="V677" s="638"/>
      <c r="W677" s="638"/>
      <c r="X677" s="638"/>
      <c r="Y677" s="638"/>
      <c r="Z677" s="638"/>
    </row>
    <row r="678" spans="1:26" ht="12.75" customHeight="1" x14ac:dyDescent="0.35">
      <c r="A678" s="638"/>
      <c r="B678" s="638"/>
      <c r="C678" s="638"/>
      <c r="D678" s="639"/>
      <c r="E678" s="638"/>
      <c r="F678" s="638"/>
      <c r="G678" s="638"/>
      <c r="H678" s="638"/>
      <c r="I678" s="638"/>
      <c r="J678" s="638"/>
      <c r="K678" s="638"/>
      <c r="L678" s="638"/>
      <c r="M678" s="638"/>
      <c r="N678" s="638"/>
      <c r="O678" s="638"/>
      <c r="P678" s="638"/>
      <c r="Q678" s="638"/>
      <c r="R678" s="638"/>
      <c r="S678" s="638"/>
      <c r="T678" s="638"/>
      <c r="U678" s="638"/>
      <c r="V678" s="638"/>
      <c r="W678" s="638"/>
      <c r="X678" s="638"/>
      <c r="Y678" s="638"/>
      <c r="Z678" s="638"/>
    </row>
    <row r="679" spans="1:26" ht="12.75" customHeight="1" x14ac:dyDescent="0.35">
      <c r="A679" s="638"/>
      <c r="B679" s="638"/>
      <c r="C679" s="638"/>
      <c r="D679" s="639"/>
      <c r="E679" s="638"/>
      <c r="F679" s="638"/>
      <c r="G679" s="638"/>
      <c r="H679" s="638"/>
      <c r="I679" s="638"/>
      <c r="J679" s="638"/>
      <c r="K679" s="638"/>
      <c r="L679" s="638"/>
      <c r="M679" s="638"/>
      <c r="N679" s="638"/>
      <c r="O679" s="638"/>
      <c r="P679" s="638"/>
      <c r="Q679" s="638"/>
      <c r="R679" s="638"/>
      <c r="S679" s="638"/>
      <c r="T679" s="638"/>
      <c r="U679" s="638"/>
      <c r="V679" s="638"/>
      <c r="W679" s="638"/>
      <c r="X679" s="638"/>
      <c r="Y679" s="638"/>
      <c r="Z679" s="638"/>
    </row>
    <row r="680" spans="1:26" ht="12.75" customHeight="1" x14ac:dyDescent="0.35">
      <c r="A680" s="638"/>
      <c r="B680" s="638"/>
      <c r="C680" s="638"/>
      <c r="D680" s="639"/>
      <c r="E680" s="638"/>
      <c r="F680" s="638"/>
      <c r="G680" s="638"/>
      <c r="H680" s="638"/>
      <c r="I680" s="638"/>
      <c r="J680" s="638"/>
      <c r="K680" s="638"/>
      <c r="L680" s="638"/>
      <c r="M680" s="638"/>
      <c r="N680" s="638"/>
      <c r="O680" s="638"/>
      <c r="P680" s="638"/>
      <c r="Q680" s="638"/>
      <c r="R680" s="638"/>
      <c r="S680" s="638"/>
      <c r="T680" s="638"/>
      <c r="U680" s="638"/>
      <c r="V680" s="638"/>
      <c r="W680" s="638"/>
      <c r="X680" s="638"/>
      <c r="Y680" s="638"/>
      <c r="Z680" s="638"/>
    </row>
    <row r="681" spans="1:26" ht="12.75" customHeight="1" x14ac:dyDescent="0.35">
      <c r="A681" s="638"/>
      <c r="B681" s="638"/>
      <c r="C681" s="638"/>
      <c r="D681" s="639"/>
      <c r="E681" s="638"/>
      <c r="F681" s="638"/>
      <c r="G681" s="638"/>
      <c r="H681" s="638"/>
      <c r="I681" s="638"/>
      <c r="J681" s="638"/>
      <c r="K681" s="638"/>
      <c r="L681" s="638"/>
      <c r="M681" s="638"/>
      <c r="N681" s="638"/>
      <c r="O681" s="638"/>
      <c r="P681" s="638"/>
      <c r="Q681" s="638"/>
      <c r="R681" s="638"/>
      <c r="S681" s="638"/>
      <c r="T681" s="638"/>
      <c r="U681" s="638"/>
      <c r="V681" s="638"/>
      <c r="W681" s="638"/>
      <c r="X681" s="638"/>
      <c r="Y681" s="638"/>
      <c r="Z681" s="638"/>
    </row>
    <row r="682" spans="1:26" ht="12.75" customHeight="1" x14ac:dyDescent="0.35">
      <c r="A682" s="638"/>
      <c r="B682" s="638"/>
      <c r="C682" s="638"/>
      <c r="D682" s="639"/>
      <c r="E682" s="638"/>
      <c r="F682" s="638"/>
      <c r="G682" s="638"/>
      <c r="H682" s="638"/>
      <c r="I682" s="638"/>
      <c r="J682" s="638"/>
      <c r="K682" s="638"/>
      <c r="L682" s="638"/>
      <c r="M682" s="638"/>
      <c r="N682" s="638"/>
      <c r="O682" s="638"/>
      <c r="P682" s="638"/>
      <c r="Q682" s="638"/>
      <c r="R682" s="638"/>
      <c r="S682" s="638"/>
      <c r="T682" s="638"/>
      <c r="U682" s="638"/>
      <c r="V682" s="638"/>
      <c r="W682" s="638"/>
      <c r="X682" s="638"/>
      <c r="Y682" s="638"/>
      <c r="Z682" s="638"/>
    </row>
    <row r="683" spans="1:26" ht="12.75" customHeight="1" x14ac:dyDescent="0.35">
      <c r="A683" s="638"/>
      <c r="B683" s="638"/>
      <c r="C683" s="638"/>
      <c r="D683" s="639"/>
      <c r="E683" s="638"/>
      <c r="F683" s="638"/>
      <c r="G683" s="638"/>
      <c r="H683" s="638"/>
      <c r="I683" s="638"/>
      <c r="J683" s="638"/>
      <c r="K683" s="638"/>
      <c r="L683" s="638"/>
      <c r="M683" s="638"/>
      <c r="N683" s="638"/>
      <c r="O683" s="638"/>
      <c r="P683" s="638"/>
      <c r="Q683" s="638"/>
      <c r="R683" s="638"/>
      <c r="S683" s="638"/>
      <c r="T683" s="638"/>
      <c r="U683" s="638"/>
      <c r="V683" s="638"/>
      <c r="W683" s="638"/>
      <c r="X683" s="638"/>
      <c r="Y683" s="638"/>
      <c r="Z683" s="638"/>
    </row>
    <row r="684" spans="1:26" ht="12.75" customHeight="1" x14ac:dyDescent="0.35">
      <c r="A684" s="638"/>
      <c r="B684" s="638"/>
      <c r="C684" s="638"/>
      <c r="D684" s="639"/>
      <c r="E684" s="638"/>
      <c r="F684" s="638"/>
      <c r="G684" s="638"/>
      <c r="H684" s="638"/>
      <c r="I684" s="638"/>
      <c r="J684" s="638"/>
      <c r="K684" s="638"/>
      <c r="L684" s="638"/>
      <c r="M684" s="638"/>
      <c r="N684" s="638"/>
      <c r="O684" s="638"/>
      <c r="P684" s="638"/>
      <c r="Q684" s="638"/>
      <c r="R684" s="638"/>
      <c r="S684" s="638"/>
      <c r="T684" s="638"/>
      <c r="U684" s="638"/>
      <c r="V684" s="638"/>
      <c r="W684" s="638"/>
      <c r="X684" s="638"/>
      <c r="Y684" s="638"/>
      <c r="Z684" s="638"/>
    </row>
    <row r="685" spans="1:26" ht="12.75" customHeight="1" x14ac:dyDescent="0.35">
      <c r="A685" s="638"/>
      <c r="B685" s="638"/>
      <c r="C685" s="638"/>
      <c r="D685" s="639"/>
      <c r="E685" s="638"/>
      <c r="F685" s="638"/>
      <c r="G685" s="638"/>
      <c r="H685" s="638"/>
      <c r="I685" s="638"/>
      <c r="J685" s="638"/>
      <c r="K685" s="638"/>
      <c r="L685" s="638"/>
      <c r="M685" s="638"/>
      <c r="N685" s="638"/>
      <c r="O685" s="638"/>
      <c r="P685" s="638"/>
      <c r="Q685" s="638"/>
      <c r="R685" s="638"/>
      <c r="S685" s="638"/>
      <c r="T685" s="638"/>
      <c r="U685" s="638"/>
      <c r="V685" s="638"/>
      <c r="W685" s="638"/>
      <c r="X685" s="638"/>
      <c r="Y685" s="638"/>
      <c r="Z685" s="638"/>
    </row>
    <row r="686" spans="1:26" ht="12.75" customHeight="1" x14ac:dyDescent="0.35">
      <c r="A686" s="638"/>
      <c r="B686" s="638"/>
      <c r="C686" s="638"/>
      <c r="D686" s="639"/>
      <c r="E686" s="638"/>
      <c r="F686" s="638"/>
      <c r="G686" s="638"/>
      <c r="H686" s="638"/>
      <c r="I686" s="638"/>
      <c r="J686" s="638"/>
      <c r="K686" s="638"/>
      <c r="L686" s="638"/>
      <c r="M686" s="638"/>
      <c r="N686" s="638"/>
      <c r="O686" s="638"/>
      <c r="P686" s="638"/>
      <c r="Q686" s="638"/>
      <c r="R686" s="638"/>
      <c r="S686" s="638"/>
      <c r="T686" s="638"/>
      <c r="U686" s="638"/>
      <c r="V686" s="638"/>
      <c r="W686" s="638"/>
      <c r="X686" s="638"/>
      <c r="Y686" s="638"/>
      <c r="Z686" s="638"/>
    </row>
    <row r="687" spans="1:26" ht="12.75" customHeight="1" x14ac:dyDescent="0.35">
      <c r="A687" s="638"/>
      <c r="B687" s="638"/>
      <c r="C687" s="638"/>
      <c r="D687" s="639"/>
      <c r="E687" s="638"/>
      <c r="F687" s="638"/>
      <c r="G687" s="638"/>
      <c r="H687" s="638"/>
      <c r="I687" s="638"/>
      <c r="J687" s="638"/>
      <c r="K687" s="638"/>
      <c r="L687" s="638"/>
      <c r="M687" s="638"/>
      <c r="N687" s="638"/>
      <c r="O687" s="638"/>
      <c r="P687" s="638"/>
      <c r="Q687" s="638"/>
      <c r="R687" s="638"/>
      <c r="S687" s="638"/>
      <c r="T687" s="638"/>
      <c r="U687" s="638"/>
      <c r="V687" s="638"/>
      <c r="W687" s="638"/>
      <c r="X687" s="638"/>
      <c r="Y687" s="638"/>
      <c r="Z687" s="638"/>
    </row>
    <row r="688" spans="1:26" ht="12.75" customHeight="1" x14ac:dyDescent="0.35">
      <c r="A688" s="638"/>
      <c r="B688" s="638"/>
      <c r="C688" s="638"/>
      <c r="D688" s="639"/>
      <c r="E688" s="638"/>
      <c r="F688" s="638"/>
      <c r="G688" s="638"/>
      <c r="H688" s="638"/>
      <c r="I688" s="638"/>
      <c r="J688" s="638"/>
      <c r="K688" s="638"/>
      <c r="L688" s="638"/>
      <c r="M688" s="638"/>
      <c r="N688" s="638"/>
      <c r="O688" s="638"/>
      <c r="P688" s="638"/>
      <c r="Q688" s="638"/>
      <c r="R688" s="638"/>
      <c r="S688" s="638"/>
      <c r="T688" s="638"/>
      <c r="U688" s="638"/>
      <c r="V688" s="638"/>
      <c r="W688" s="638"/>
      <c r="X688" s="638"/>
      <c r="Y688" s="638"/>
      <c r="Z688" s="638"/>
    </row>
    <row r="689" spans="1:26" ht="12.75" customHeight="1" x14ac:dyDescent="0.35">
      <c r="A689" s="638"/>
      <c r="B689" s="638"/>
      <c r="C689" s="638"/>
      <c r="D689" s="639"/>
      <c r="E689" s="638"/>
      <c r="F689" s="638"/>
      <c r="G689" s="638"/>
      <c r="H689" s="638"/>
      <c r="I689" s="638"/>
      <c r="J689" s="638"/>
      <c r="K689" s="638"/>
      <c r="L689" s="638"/>
      <c r="M689" s="638"/>
      <c r="N689" s="638"/>
      <c r="O689" s="638"/>
      <c r="P689" s="638"/>
      <c r="Q689" s="638"/>
      <c r="R689" s="638"/>
      <c r="S689" s="638"/>
      <c r="T689" s="638"/>
      <c r="U689" s="638"/>
      <c r="V689" s="638"/>
      <c r="W689" s="638"/>
      <c r="X689" s="638"/>
      <c r="Y689" s="638"/>
      <c r="Z689" s="638"/>
    </row>
    <row r="690" spans="1:26" ht="12.75" customHeight="1" x14ac:dyDescent="0.35">
      <c r="A690" s="638"/>
      <c r="B690" s="638"/>
      <c r="C690" s="638"/>
      <c r="D690" s="639"/>
      <c r="E690" s="638"/>
      <c r="F690" s="638"/>
      <c r="G690" s="638"/>
      <c r="H690" s="638"/>
      <c r="I690" s="638"/>
      <c r="J690" s="638"/>
      <c r="K690" s="638"/>
      <c r="L690" s="638"/>
      <c r="M690" s="638"/>
      <c r="N690" s="638"/>
      <c r="O690" s="638"/>
      <c r="P690" s="638"/>
      <c r="Q690" s="638"/>
      <c r="R690" s="638"/>
      <c r="S690" s="638"/>
      <c r="T690" s="638"/>
      <c r="U690" s="638"/>
      <c r="V690" s="638"/>
      <c r="W690" s="638"/>
      <c r="X690" s="638"/>
      <c r="Y690" s="638"/>
      <c r="Z690" s="638"/>
    </row>
    <row r="691" spans="1:26" ht="12.75" customHeight="1" x14ac:dyDescent="0.35">
      <c r="A691" s="638"/>
      <c r="B691" s="638"/>
      <c r="C691" s="638"/>
      <c r="D691" s="639"/>
      <c r="E691" s="638"/>
      <c r="F691" s="638"/>
      <c r="G691" s="638"/>
      <c r="H691" s="638"/>
      <c r="I691" s="638"/>
      <c r="J691" s="638"/>
      <c r="K691" s="638"/>
      <c r="L691" s="638"/>
      <c r="M691" s="638"/>
      <c r="N691" s="638"/>
      <c r="O691" s="638"/>
      <c r="P691" s="638"/>
      <c r="Q691" s="638"/>
      <c r="R691" s="638"/>
      <c r="S691" s="638"/>
      <c r="T691" s="638"/>
      <c r="U691" s="638"/>
      <c r="V691" s="638"/>
      <c r="W691" s="638"/>
      <c r="X691" s="638"/>
      <c r="Y691" s="638"/>
      <c r="Z691" s="638"/>
    </row>
    <row r="692" spans="1:26" ht="12.75" customHeight="1" x14ac:dyDescent="0.35">
      <c r="A692" s="638"/>
      <c r="B692" s="638"/>
      <c r="C692" s="638"/>
      <c r="D692" s="639"/>
      <c r="E692" s="638"/>
      <c r="F692" s="638"/>
      <c r="G692" s="638"/>
      <c r="H692" s="638"/>
      <c r="I692" s="638"/>
      <c r="J692" s="638"/>
      <c r="K692" s="638"/>
      <c r="L692" s="638"/>
      <c r="M692" s="638"/>
      <c r="N692" s="638"/>
      <c r="O692" s="638"/>
      <c r="P692" s="638"/>
      <c r="Q692" s="638"/>
      <c r="R692" s="638"/>
      <c r="S692" s="638"/>
      <c r="T692" s="638"/>
      <c r="U692" s="638"/>
      <c r="V692" s="638"/>
      <c r="W692" s="638"/>
      <c r="X692" s="638"/>
      <c r="Y692" s="638"/>
      <c r="Z692" s="638"/>
    </row>
    <row r="693" spans="1:26" ht="12.75" customHeight="1" x14ac:dyDescent="0.35">
      <c r="A693" s="638"/>
      <c r="B693" s="638"/>
      <c r="C693" s="638"/>
      <c r="D693" s="639"/>
      <c r="E693" s="638"/>
      <c r="F693" s="638"/>
      <c r="G693" s="638"/>
      <c r="H693" s="638"/>
      <c r="I693" s="638"/>
      <c r="J693" s="638"/>
      <c r="K693" s="638"/>
      <c r="L693" s="638"/>
      <c r="M693" s="638"/>
      <c r="N693" s="638"/>
      <c r="O693" s="638"/>
      <c r="P693" s="638"/>
      <c r="Q693" s="638"/>
      <c r="R693" s="638"/>
      <c r="S693" s="638"/>
      <c r="T693" s="638"/>
      <c r="U693" s="638"/>
      <c r="V693" s="638"/>
      <c r="W693" s="638"/>
      <c r="X693" s="638"/>
      <c r="Y693" s="638"/>
      <c r="Z693" s="638"/>
    </row>
    <row r="694" spans="1:26" ht="12.75" customHeight="1" x14ac:dyDescent="0.35">
      <c r="A694" s="638"/>
      <c r="B694" s="638"/>
      <c r="C694" s="638"/>
      <c r="D694" s="639"/>
      <c r="E694" s="638"/>
      <c r="F694" s="638"/>
      <c r="G694" s="638"/>
      <c r="H694" s="638"/>
      <c r="I694" s="638"/>
      <c r="J694" s="638"/>
      <c r="K694" s="638"/>
      <c r="L694" s="638"/>
      <c r="M694" s="638"/>
      <c r="N694" s="638"/>
      <c r="O694" s="638"/>
      <c r="P694" s="638"/>
      <c r="Q694" s="638"/>
      <c r="R694" s="638"/>
      <c r="S694" s="638"/>
      <c r="T694" s="638"/>
      <c r="U694" s="638"/>
      <c r="V694" s="638"/>
      <c r="W694" s="638"/>
      <c r="X694" s="638"/>
      <c r="Y694" s="638"/>
      <c r="Z694" s="638"/>
    </row>
    <row r="695" spans="1:26" ht="12.75" customHeight="1" x14ac:dyDescent="0.35">
      <c r="A695" s="638"/>
      <c r="B695" s="638"/>
      <c r="C695" s="638"/>
      <c r="D695" s="639"/>
      <c r="E695" s="638"/>
      <c r="F695" s="638"/>
      <c r="G695" s="638"/>
      <c r="H695" s="638"/>
      <c r="I695" s="638"/>
      <c r="J695" s="638"/>
      <c r="K695" s="638"/>
      <c r="L695" s="638"/>
      <c r="M695" s="638"/>
      <c r="N695" s="638"/>
      <c r="O695" s="638"/>
      <c r="P695" s="638"/>
      <c r="Q695" s="638"/>
      <c r="R695" s="638"/>
      <c r="S695" s="638"/>
      <c r="T695" s="638"/>
      <c r="U695" s="638"/>
      <c r="V695" s="638"/>
      <c r="W695" s="638"/>
      <c r="X695" s="638"/>
      <c r="Y695" s="638"/>
      <c r="Z695" s="638"/>
    </row>
    <row r="696" spans="1:26" ht="12.75" customHeight="1" x14ac:dyDescent="0.35">
      <c r="A696" s="638"/>
      <c r="B696" s="638"/>
      <c r="C696" s="638"/>
      <c r="D696" s="639"/>
      <c r="E696" s="638"/>
      <c r="F696" s="638"/>
      <c r="G696" s="638"/>
      <c r="H696" s="638"/>
      <c r="I696" s="638"/>
      <c r="J696" s="638"/>
      <c r="K696" s="638"/>
      <c r="L696" s="638"/>
      <c r="M696" s="638"/>
      <c r="N696" s="638"/>
      <c r="O696" s="638"/>
      <c r="P696" s="638"/>
      <c r="Q696" s="638"/>
      <c r="R696" s="638"/>
      <c r="S696" s="638"/>
      <c r="T696" s="638"/>
      <c r="U696" s="638"/>
      <c r="V696" s="638"/>
      <c r="W696" s="638"/>
      <c r="X696" s="638"/>
      <c r="Y696" s="638"/>
      <c r="Z696" s="638"/>
    </row>
    <row r="697" spans="1:26" ht="12.75" customHeight="1" x14ac:dyDescent="0.35">
      <c r="A697" s="638"/>
      <c r="B697" s="638"/>
      <c r="C697" s="638"/>
      <c r="D697" s="639"/>
      <c r="E697" s="638"/>
      <c r="F697" s="638"/>
      <c r="G697" s="638"/>
      <c r="H697" s="638"/>
      <c r="I697" s="638"/>
      <c r="J697" s="638"/>
      <c r="K697" s="638"/>
      <c r="L697" s="638"/>
      <c r="M697" s="638"/>
      <c r="N697" s="638"/>
      <c r="O697" s="638"/>
      <c r="P697" s="638"/>
      <c r="Q697" s="638"/>
      <c r="R697" s="638"/>
      <c r="S697" s="638"/>
      <c r="T697" s="638"/>
      <c r="U697" s="638"/>
      <c r="V697" s="638"/>
      <c r="W697" s="638"/>
      <c r="X697" s="638"/>
      <c r="Y697" s="638"/>
      <c r="Z697" s="638"/>
    </row>
    <row r="698" spans="1:26" ht="12.75" customHeight="1" x14ac:dyDescent="0.35">
      <c r="A698" s="638"/>
      <c r="B698" s="638"/>
      <c r="C698" s="638"/>
      <c r="D698" s="639"/>
      <c r="E698" s="638"/>
      <c r="F698" s="638"/>
      <c r="G698" s="638"/>
      <c r="H698" s="638"/>
      <c r="I698" s="638"/>
      <c r="J698" s="638"/>
      <c r="K698" s="638"/>
      <c r="L698" s="638"/>
      <c r="M698" s="638"/>
      <c r="N698" s="638"/>
      <c r="O698" s="638"/>
      <c r="P698" s="638"/>
      <c r="Q698" s="638"/>
      <c r="R698" s="638"/>
      <c r="S698" s="638"/>
      <c r="T698" s="638"/>
      <c r="U698" s="638"/>
      <c r="V698" s="638"/>
      <c r="W698" s="638"/>
      <c r="X698" s="638"/>
      <c r="Y698" s="638"/>
      <c r="Z698" s="638"/>
    </row>
    <row r="699" spans="1:26" ht="12.75" customHeight="1" x14ac:dyDescent="0.35">
      <c r="A699" s="638"/>
      <c r="B699" s="638"/>
      <c r="C699" s="638"/>
      <c r="D699" s="639"/>
      <c r="E699" s="638"/>
      <c r="F699" s="638"/>
      <c r="G699" s="638"/>
      <c r="H699" s="638"/>
      <c r="I699" s="638"/>
      <c r="J699" s="638"/>
      <c r="K699" s="638"/>
      <c r="L699" s="638"/>
      <c r="M699" s="638"/>
      <c r="N699" s="638"/>
      <c r="O699" s="638"/>
      <c r="P699" s="638"/>
      <c r="Q699" s="638"/>
      <c r="R699" s="638"/>
      <c r="S699" s="638"/>
      <c r="T699" s="638"/>
      <c r="U699" s="638"/>
      <c r="V699" s="638"/>
      <c r="W699" s="638"/>
      <c r="X699" s="638"/>
      <c r="Y699" s="638"/>
      <c r="Z699" s="638"/>
    </row>
    <row r="700" spans="1:26" ht="12.75" customHeight="1" x14ac:dyDescent="0.35">
      <c r="A700" s="638"/>
      <c r="B700" s="638"/>
      <c r="C700" s="638"/>
      <c r="D700" s="639"/>
      <c r="E700" s="638"/>
      <c r="F700" s="638"/>
      <c r="G700" s="638"/>
      <c r="H700" s="638"/>
      <c r="I700" s="638"/>
      <c r="J700" s="638"/>
      <c r="K700" s="638"/>
      <c r="L700" s="638"/>
      <c r="M700" s="638"/>
      <c r="N700" s="638"/>
      <c r="O700" s="638"/>
      <c r="P700" s="638"/>
      <c r="Q700" s="638"/>
      <c r="R700" s="638"/>
      <c r="S700" s="638"/>
      <c r="T700" s="638"/>
      <c r="U700" s="638"/>
      <c r="V700" s="638"/>
      <c r="W700" s="638"/>
      <c r="X700" s="638"/>
      <c r="Y700" s="638"/>
      <c r="Z700" s="638"/>
    </row>
    <row r="701" spans="1:26" ht="12.75" customHeight="1" x14ac:dyDescent="0.35">
      <c r="A701" s="638"/>
      <c r="B701" s="638"/>
      <c r="C701" s="638"/>
      <c r="D701" s="639"/>
      <c r="E701" s="638"/>
      <c r="F701" s="638"/>
      <c r="G701" s="638"/>
      <c r="H701" s="638"/>
      <c r="I701" s="638"/>
      <c r="J701" s="638"/>
      <c r="K701" s="638"/>
      <c r="L701" s="638"/>
      <c r="M701" s="638"/>
      <c r="N701" s="638"/>
      <c r="O701" s="638"/>
      <c r="P701" s="638"/>
      <c r="Q701" s="638"/>
      <c r="R701" s="638"/>
      <c r="S701" s="638"/>
      <c r="T701" s="638"/>
      <c r="U701" s="638"/>
      <c r="V701" s="638"/>
      <c r="W701" s="638"/>
      <c r="X701" s="638"/>
      <c r="Y701" s="638"/>
      <c r="Z701" s="638"/>
    </row>
    <row r="702" spans="1:26" ht="12.75" customHeight="1" x14ac:dyDescent="0.35">
      <c r="A702" s="638"/>
      <c r="B702" s="638"/>
      <c r="C702" s="638"/>
      <c r="D702" s="639"/>
      <c r="E702" s="638"/>
      <c r="F702" s="638"/>
      <c r="G702" s="638"/>
      <c r="H702" s="638"/>
      <c r="I702" s="638"/>
      <c r="J702" s="638"/>
      <c r="K702" s="638"/>
      <c r="L702" s="638"/>
      <c r="M702" s="638"/>
      <c r="N702" s="638"/>
      <c r="O702" s="638"/>
      <c r="P702" s="638"/>
      <c r="Q702" s="638"/>
      <c r="R702" s="638"/>
      <c r="S702" s="638"/>
      <c r="T702" s="638"/>
      <c r="U702" s="638"/>
      <c r="V702" s="638"/>
      <c r="W702" s="638"/>
      <c r="X702" s="638"/>
      <c r="Y702" s="638"/>
      <c r="Z702" s="638"/>
    </row>
    <row r="703" spans="1:26" ht="12.75" customHeight="1" x14ac:dyDescent="0.35">
      <c r="A703" s="638"/>
      <c r="B703" s="638"/>
      <c r="C703" s="638"/>
      <c r="D703" s="639"/>
      <c r="E703" s="638"/>
      <c r="F703" s="638"/>
      <c r="G703" s="638"/>
      <c r="H703" s="638"/>
      <c r="I703" s="638"/>
      <c r="J703" s="638"/>
      <c r="K703" s="638"/>
      <c r="L703" s="638"/>
      <c r="M703" s="638"/>
      <c r="N703" s="638"/>
      <c r="O703" s="638"/>
      <c r="P703" s="638"/>
      <c r="Q703" s="638"/>
      <c r="R703" s="638"/>
      <c r="S703" s="638"/>
      <c r="T703" s="638"/>
      <c r="U703" s="638"/>
      <c r="V703" s="638"/>
      <c r="W703" s="638"/>
      <c r="X703" s="638"/>
      <c r="Y703" s="638"/>
      <c r="Z703" s="638"/>
    </row>
    <row r="704" spans="1:26" ht="12.75" customHeight="1" x14ac:dyDescent="0.35">
      <c r="A704" s="638"/>
      <c r="B704" s="638"/>
      <c r="C704" s="638"/>
      <c r="D704" s="639"/>
      <c r="E704" s="638"/>
      <c r="F704" s="638"/>
      <c r="G704" s="638"/>
      <c r="H704" s="638"/>
      <c r="I704" s="638"/>
      <c r="J704" s="638"/>
      <c r="K704" s="638"/>
      <c r="L704" s="638"/>
      <c r="M704" s="638"/>
      <c r="N704" s="638"/>
      <c r="O704" s="638"/>
      <c r="P704" s="638"/>
      <c r="Q704" s="638"/>
      <c r="R704" s="638"/>
      <c r="S704" s="638"/>
      <c r="T704" s="638"/>
      <c r="U704" s="638"/>
      <c r="V704" s="638"/>
      <c r="W704" s="638"/>
      <c r="X704" s="638"/>
      <c r="Y704" s="638"/>
      <c r="Z704" s="638"/>
    </row>
    <row r="705" spans="1:26" ht="12.75" customHeight="1" x14ac:dyDescent="0.35">
      <c r="A705" s="638"/>
      <c r="B705" s="638"/>
      <c r="C705" s="638"/>
      <c r="D705" s="639"/>
      <c r="E705" s="638"/>
      <c r="F705" s="638"/>
      <c r="G705" s="638"/>
      <c r="H705" s="638"/>
      <c r="I705" s="638"/>
      <c r="J705" s="638"/>
      <c r="K705" s="638"/>
      <c r="L705" s="638"/>
      <c r="M705" s="638"/>
      <c r="N705" s="638"/>
      <c r="O705" s="638"/>
      <c r="P705" s="638"/>
      <c r="Q705" s="638"/>
      <c r="R705" s="638"/>
      <c r="S705" s="638"/>
      <c r="T705" s="638"/>
      <c r="U705" s="638"/>
      <c r="V705" s="638"/>
      <c r="W705" s="638"/>
      <c r="X705" s="638"/>
      <c r="Y705" s="638"/>
      <c r="Z705" s="638"/>
    </row>
    <row r="706" spans="1:26" ht="12.75" customHeight="1" x14ac:dyDescent="0.35">
      <c r="A706" s="638"/>
      <c r="B706" s="638"/>
      <c r="C706" s="638"/>
      <c r="D706" s="639"/>
      <c r="E706" s="638"/>
      <c r="F706" s="638"/>
      <c r="G706" s="638"/>
      <c r="H706" s="638"/>
      <c r="I706" s="638"/>
      <c r="J706" s="638"/>
      <c r="K706" s="638"/>
      <c r="L706" s="638"/>
      <c r="M706" s="638"/>
      <c r="N706" s="638"/>
      <c r="O706" s="638"/>
      <c r="P706" s="638"/>
      <c r="Q706" s="638"/>
      <c r="R706" s="638"/>
      <c r="S706" s="638"/>
      <c r="T706" s="638"/>
      <c r="U706" s="638"/>
      <c r="V706" s="638"/>
      <c r="W706" s="638"/>
      <c r="X706" s="638"/>
      <c r="Y706" s="638"/>
      <c r="Z706" s="638"/>
    </row>
    <row r="707" spans="1:26" ht="12.75" customHeight="1" x14ac:dyDescent="0.35">
      <c r="A707" s="638"/>
      <c r="B707" s="638"/>
      <c r="C707" s="638"/>
      <c r="D707" s="639"/>
      <c r="E707" s="638"/>
      <c r="F707" s="638"/>
      <c r="G707" s="638"/>
      <c r="H707" s="638"/>
      <c r="I707" s="638"/>
      <c r="J707" s="638"/>
      <c r="K707" s="638"/>
      <c r="L707" s="638"/>
      <c r="M707" s="638"/>
      <c r="N707" s="638"/>
      <c r="O707" s="638"/>
      <c r="P707" s="638"/>
      <c r="Q707" s="638"/>
      <c r="R707" s="638"/>
      <c r="S707" s="638"/>
      <c r="T707" s="638"/>
      <c r="U707" s="638"/>
      <c r="V707" s="638"/>
      <c r="W707" s="638"/>
      <c r="X707" s="638"/>
      <c r="Y707" s="638"/>
      <c r="Z707" s="638"/>
    </row>
    <row r="708" spans="1:26" ht="12.75" customHeight="1" x14ac:dyDescent="0.35">
      <c r="A708" s="638"/>
      <c r="B708" s="638"/>
      <c r="C708" s="638"/>
      <c r="D708" s="639"/>
      <c r="E708" s="638"/>
      <c r="F708" s="638"/>
      <c r="G708" s="638"/>
      <c r="H708" s="638"/>
      <c r="I708" s="638"/>
      <c r="J708" s="638"/>
      <c r="K708" s="638"/>
      <c r="L708" s="638"/>
      <c r="M708" s="638"/>
      <c r="N708" s="638"/>
      <c r="O708" s="638"/>
      <c r="P708" s="638"/>
      <c r="Q708" s="638"/>
      <c r="R708" s="638"/>
      <c r="S708" s="638"/>
      <c r="T708" s="638"/>
      <c r="U708" s="638"/>
      <c r="V708" s="638"/>
      <c r="W708" s="638"/>
      <c r="X708" s="638"/>
      <c r="Y708" s="638"/>
      <c r="Z708" s="638"/>
    </row>
    <row r="709" spans="1:26" ht="12.75" customHeight="1" x14ac:dyDescent="0.35">
      <c r="A709" s="638"/>
      <c r="B709" s="638"/>
      <c r="C709" s="638"/>
      <c r="D709" s="639"/>
      <c r="E709" s="638"/>
      <c r="F709" s="638"/>
      <c r="G709" s="638"/>
      <c r="H709" s="638"/>
      <c r="I709" s="638"/>
      <c r="J709" s="638"/>
      <c r="K709" s="638"/>
      <c r="L709" s="638"/>
      <c r="M709" s="638"/>
      <c r="N709" s="638"/>
      <c r="O709" s="638"/>
      <c r="P709" s="638"/>
      <c r="Q709" s="638"/>
      <c r="R709" s="638"/>
      <c r="S709" s="638"/>
      <c r="T709" s="638"/>
      <c r="U709" s="638"/>
      <c r="V709" s="638"/>
      <c r="W709" s="638"/>
      <c r="X709" s="638"/>
      <c r="Y709" s="638"/>
      <c r="Z709" s="638"/>
    </row>
    <row r="710" spans="1:26" ht="12.75" customHeight="1" x14ac:dyDescent="0.35">
      <c r="A710" s="638"/>
      <c r="B710" s="638"/>
      <c r="C710" s="638"/>
      <c r="D710" s="639"/>
      <c r="E710" s="638"/>
      <c r="F710" s="638"/>
      <c r="G710" s="638"/>
      <c r="H710" s="638"/>
      <c r="I710" s="638"/>
      <c r="J710" s="638"/>
      <c r="K710" s="638"/>
      <c r="L710" s="638"/>
      <c r="M710" s="638"/>
      <c r="N710" s="638"/>
      <c r="O710" s="638"/>
      <c r="P710" s="638"/>
      <c r="Q710" s="638"/>
      <c r="R710" s="638"/>
      <c r="S710" s="638"/>
      <c r="T710" s="638"/>
      <c r="U710" s="638"/>
      <c r="V710" s="638"/>
      <c r="W710" s="638"/>
      <c r="X710" s="638"/>
      <c r="Y710" s="638"/>
      <c r="Z710" s="638"/>
    </row>
    <row r="711" spans="1:26" ht="12.75" customHeight="1" x14ac:dyDescent="0.35">
      <c r="A711" s="638"/>
      <c r="B711" s="638"/>
      <c r="C711" s="638"/>
      <c r="D711" s="639"/>
      <c r="E711" s="638"/>
      <c r="F711" s="638"/>
      <c r="G711" s="638"/>
      <c r="H711" s="638"/>
      <c r="I711" s="638"/>
      <c r="J711" s="638"/>
      <c r="K711" s="638"/>
      <c r="L711" s="638"/>
      <c r="M711" s="638"/>
      <c r="N711" s="638"/>
      <c r="O711" s="638"/>
      <c r="P711" s="638"/>
      <c r="Q711" s="638"/>
      <c r="R711" s="638"/>
      <c r="S711" s="638"/>
      <c r="T711" s="638"/>
      <c r="U711" s="638"/>
      <c r="V711" s="638"/>
      <c r="W711" s="638"/>
      <c r="X711" s="638"/>
      <c r="Y711" s="638"/>
      <c r="Z711" s="638"/>
    </row>
    <row r="712" spans="1:26" ht="12.75" customHeight="1" x14ac:dyDescent="0.35">
      <c r="A712" s="638"/>
      <c r="B712" s="638"/>
      <c r="C712" s="638"/>
      <c r="D712" s="639"/>
      <c r="E712" s="638"/>
      <c r="F712" s="638"/>
      <c r="G712" s="638"/>
      <c r="H712" s="638"/>
      <c r="I712" s="638"/>
      <c r="J712" s="638"/>
      <c r="K712" s="638"/>
      <c r="L712" s="638"/>
      <c r="M712" s="638"/>
      <c r="N712" s="638"/>
      <c r="O712" s="638"/>
      <c r="P712" s="638"/>
      <c r="Q712" s="638"/>
      <c r="R712" s="638"/>
      <c r="S712" s="638"/>
      <c r="T712" s="638"/>
      <c r="U712" s="638"/>
      <c r="V712" s="638"/>
      <c r="W712" s="638"/>
      <c r="X712" s="638"/>
      <c r="Y712" s="638"/>
      <c r="Z712" s="638"/>
    </row>
    <row r="713" spans="1:26" ht="12.75" customHeight="1" x14ac:dyDescent="0.35">
      <c r="A713" s="638"/>
      <c r="B713" s="638"/>
      <c r="C713" s="638"/>
      <c r="D713" s="639"/>
      <c r="E713" s="638"/>
      <c r="F713" s="638"/>
      <c r="G713" s="638"/>
      <c r="H713" s="638"/>
      <c r="I713" s="638"/>
      <c r="J713" s="638"/>
      <c r="K713" s="638"/>
      <c r="L713" s="638"/>
      <c r="M713" s="638"/>
      <c r="N713" s="638"/>
      <c r="O713" s="638"/>
      <c r="P713" s="638"/>
      <c r="Q713" s="638"/>
      <c r="R713" s="638"/>
      <c r="S713" s="638"/>
      <c r="T713" s="638"/>
      <c r="U713" s="638"/>
      <c r="V713" s="638"/>
      <c r="W713" s="638"/>
      <c r="X713" s="638"/>
      <c r="Y713" s="638"/>
      <c r="Z713" s="638"/>
    </row>
    <row r="714" spans="1:26" ht="12.75" customHeight="1" x14ac:dyDescent="0.35">
      <c r="A714" s="638"/>
      <c r="B714" s="638"/>
      <c r="C714" s="638"/>
      <c r="D714" s="639"/>
      <c r="E714" s="638"/>
      <c r="F714" s="638"/>
      <c r="G714" s="638"/>
      <c r="H714" s="638"/>
      <c r="I714" s="638"/>
      <c r="J714" s="638"/>
      <c r="K714" s="638"/>
      <c r="L714" s="638"/>
      <c r="M714" s="638"/>
      <c r="N714" s="638"/>
      <c r="O714" s="638"/>
      <c r="P714" s="638"/>
      <c r="Q714" s="638"/>
      <c r="R714" s="638"/>
      <c r="S714" s="638"/>
      <c r="T714" s="638"/>
      <c r="U714" s="638"/>
      <c r="V714" s="638"/>
      <c r="W714" s="638"/>
      <c r="X714" s="638"/>
      <c r="Y714" s="638"/>
      <c r="Z714" s="638"/>
    </row>
    <row r="715" spans="1:26" ht="12.75" customHeight="1" x14ac:dyDescent="0.35">
      <c r="A715" s="638"/>
      <c r="B715" s="638"/>
      <c r="C715" s="638"/>
      <c r="D715" s="639"/>
      <c r="E715" s="638"/>
      <c r="F715" s="638"/>
      <c r="G715" s="638"/>
      <c r="H715" s="638"/>
      <c r="I715" s="638"/>
      <c r="J715" s="638"/>
      <c r="K715" s="638"/>
      <c r="L715" s="638"/>
      <c r="M715" s="638"/>
      <c r="N715" s="638"/>
      <c r="O715" s="638"/>
      <c r="P715" s="638"/>
      <c r="Q715" s="638"/>
      <c r="R715" s="638"/>
      <c r="S715" s="638"/>
      <c r="T715" s="638"/>
      <c r="U715" s="638"/>
      <c r="V715" s="638"/>
      <c r="W715" s="638"/>
      <c r="X715" s="638"/>
      <c r="Y715" s="638"/>
      <c r="Z715" s="638"/>
    </row>
    <row r="716" spans="1:26" ht="12.75" customHeight="1" x14ac:dyDescent="0.35">
      <c r="A716" s="638"/>
      <c r="B716" s="638"/>
      <c r="C716" s="638"/>
      <c r="D716" s="639"/>
      <c r="E716" s="638"/>
      <c r="F716" s="638"/>
      <c r="G716" s="638"/>
      <c r="H716" s="638"/>
      <c r="I716" s="638"/>
      <c r="J716" s="638"/>
      <c r="K716" s="638"/>
      <c r="L716" s="638"/>
      <c r="M716" s="638"/>
      <c r="N716" s="638"/>
      <c r="O716" s="638"/>
      <c r="P716" s="638"/>
      <c r="Q716" s="638"/>
      <c r="R716" s="638"/>
      <c r="S716" s="638"/>
      <c r="T716" s="638"/>
      <c r="U716" s="638"/>
      <c r="V716" s="638"/>
      <c r="W716" s="638"/>
      <c r="X716" s="638"/>
      <c r="Y716" s="638"/>
      <c r="Z716" s="638"/>
    </row>
    <row r="717" spans="1:26" ht="12.75" customHeight="1" x14ac:dyDescent="0.35">
      <c r="A717" s="638"/>
      <c r="B717" s="638"/>
      <c r="C717" s="638"/>
      <c r="D717" s="639"/>
      <c r="E717" s="638"/>
      <c r="F717" s="638"/>
      <c r="G717" s="638"/>
      <c r="H717" s="638"/>
      <c r="I717" s="638"/>
      <c r="J717" s="638"/>
      <c r="K717" s="638"/>
      <c r="L717" s="638"/>
      <c r="M717" s="638"/>
      <c r="N717" s="638"/>
      <c r="O717" s="638"/>
      <c r="P717" s="638"/>
      <c r="Q717" s="638"/>
      <c r="R717" s="638"/>
      <c r="S717" s="638"/>
      <c r="T717" s="638"/>
      <c r="U717" s="638"/>
      <c r="V717" s="638"/>
      <c r="W717" s="638"/>
      <c r="X717" s="638"/>
      <c r="Y717" s="638"/>
      <c r="Z717" s="638"/>
    </row>
    <row r="718" spans="1:26" ht="12.75" customHeight="1" x14ac:dyDescent="0.35">
      <c r="A718" s="638"/>
      <c r="B718" s="638"/>
      <c r="C718" s="638"/>
      <c r="D718" s="639"/>
      <c r="E718" s="638"/>
      <c r="F718" s="638"/>
      <c r="G718" s="638"/>
      <c r="H718" s="638"/>
      <c r="I718" s="638"/>
      <c r="J718" s="638"/>
      <c r="K718" s="638"/>
      <c r="L718" s="638"/>
      <c r="M718" s="638"/>
      <c r="N718" s="638"/>
      <c r="O718" s="638"/>
      <c r="P718" s="638"/>
      <c r="Q718" s="638"/>
      <c r="R718" s="638"/>
      <c r="S718" s="638"/>
      <c r="T718" s="638"/>
      <c r="U718" s="638"/>
      <c r="V718" s="638"/>
      <c r="W718" s="638"/>
      <c r="X718" s="638"/>
      <c r="Y718" s="638"/>
      <c r="Z718" s="638"/>
    </row>
    <row r="719" spans="1:26" ht="12.75" customHeight="1" x14ac:dyDescent="0.35">
      <c r="A719" s="638"/>
      <c r="B719" s="638"/>
      <c r="C719" s="638"/>
      <c r="D719" s="639"/>
      <c r="E719" s="638"/>
      <c r="F719" s="638"/>
      <c r="G719" s="638"/>
      <c r="H719" s="638"/>
      <c r="I719" s="638"/>
      <c r="J719" s="638"/>
      <c r="K719" s="638"/>
      <c r="L719" s="638"/>
      <c r="M719" s="638"/>
      <c r="N719" s="638"/>
      <c r="O719" s="638"/>
      <c r="P719" s="638"/>
      <c r="Q719" s="638"/>
      <c r="R719" s="638"/>
      <c r="S719" s="638"/>
      <c r="T719" s="638"/>
      <c r="U719" s="638"/>
      <c r="V719" s="638"/>
      <c r="W719" s="638"/>
      <c r="X719" s="638"/>
      <c r="Y719" s="638"/>
      <c r="Z719" s="638"/>
    </row>
    <row r="720" spans="1:26" ht="12.75" customHeight="1" x14ac:dyDescent="0.35">
      <c r="A720" s="638"/>
      <c r="B720" s="638"/>
      <c r="C720" s="638"/>
      <c r="D720" s="639"/>
      <c r="E720" s="638"/>
      <c r="F720" s="638"/>
      <c r="G720" s="638"/>
      <c r="H720" s="638"/>
      <c r="I720" s="638"/>
      <c r="J720" s="638"/>
      <c r="K720" s="638"/>
      <c r="L720" s="638"/>
      <c r="M720" s="638"/>
      <c r="N720" s="638"/>
      <c r="O720" s="638"/>
      <c r="P720" s="638"/>
      <c r="Q720" s="638"/>
      <c r="R720" s="638"/>
      <c r="S720" s="638"/>
      <c r="T720" s="638"/>
      <c r="U720" s="638"/>
      <c r="V720" s="638"/>
      <c r="W720" s="638"/>
      <c r="X720" s="638"/>
      <c r="Y720" s="638"/>
      <c r="Z720" s="638"/>
    </row>
    <row r="721" spans="1:26" ht="12.75" customHeight="1" x14ac:dyDescent="0.35">
      <c r="A721" s="638"/>
      <c r="B721" s="638"/>
      <c r="C721" s="638"/>
      <c r="D721" s="639"/>
      <c r="E721" s="638"/>
      <c r="F721" s="638"/>
      <c r="G721" s="638"/>
      <c r="H721" s="638"/>
      <c r="I721" s="638"/>
      <c r="J721" s="638"/>
      <c r="K721" s="638"/>
      <c r="L721" s="638"/>
      <c r="M721" s="638"/>
      <c r="N721" s="638"/>
      <c r="O721" s="638"/>
      <c r="P721" s="638"/>
      <c r="Q721" s="638"/>
      <c r="R721" s="638"/>
      <c r="S721" s="638"/>
      <c r="T721" s="638"/>
      <c r="U721" s="638"/>
      <c r="V721" s="638"/>
      <c r="W721" s="638"/>
      <c r="X721" s="638"/>
      <c r="Y721" s="638"/>
      <c r="Z721" s="638"/>
    </row>
    <row r="722" spans="1:26" ht="12.75" customHeight="1" x14ac:dyDescent="0.35">
      <c r="A722" s="638"/>
      <c r="B722" s="638"/>
      <c r="C722" s="638"/>
      <c r="D722" s="639"/>
      <c r="E722" s="638"/>
      <c r="F722" s="638"/>
      <c r="G722" s="638"/>
      <c r="H722" s="638"/>
      <c r="I722" s="638"/>
      <c r="J722" s="638"/>
      <c r="K722" s="638"/>
      <c r="L722" s="638"/>
      <c r="M722" s="638"/>
      <c r="N722" s="638"/>
      <c r="O722" s="638"/>
      <c r="P722" s="638"/>
      <c r="Q722" s="638"/>
      <c r="R722" s="638"/>
      <c r="S722" s="638"/>
      <c r="T722" s="638"/>
      <c r="U722" s="638"/>
      <c r="V722" s="638"/>
      <c r="W722" s="638"/>
      <c r="X722" s="638"/>
      <c r="Y722" s="638"/>
      <c r="Z722" s="638"/>
    </row>
    <row r="723" spans="1:26" ht="12.75" customHeight="1" x14ac:dyDescent="0.35">
      <c r="A723" s="638"/>
      <c r="B723" s="638"/>
      <c r="C723" s="638"/>
      <c r="D723" s="639"/>
      <c r="E723" s="638"/>
      <c r="F723" s="638"/>
      <c r="G723" s="638"/>
      <c r="H723" s="638"/>
      <c r="I723" s="638"/>
      <c r="J723" s="638"/>
      <c r="K723" s="638"/>
      <c r="L723" s="638"/>
      <c r="M723" s="638"/>
      <c r="N723" s="638"/>
      <c r="O723" s="638"/>
      <c r="P723" s="638"/>
      <c r="Q723" s="638"/>
      <c r="R723" s="638"/>
      <c r="S723" s="638"/>
      <c r="T723" s="638"/>
      <c r="U723" s="638"/>
      <c r="V723" s="638"/>
      <c r="W723" s="638"/>
      <c r="X723" s="638"/>
      <c r="Y723" s="638"/>
      <c r="Z723" s="638"/>
    </row>
    <row r="724" spans="1:26" ht="12.75" customHeight="1" x14ac:dyDescent="0.35">
      <c r="A724" s="638"/>
      <c r="B724" s="638"/>
      <c r="C724" s="638"/>
      <c r="D724" s="639"/>
      <c r="E724" s="638"/>
      <c r="F724" s="638"/>
      <c r="G724" s="638"/>
      <c r="H724" s="638"/>
      <c r="I724" s="638"/>
      <c r="J724" s="638"/>
      <c r="K724" s="638"/>
      <c r="L724" s="638"/>
      <c r="M724" s="638"/>
      <c r="N724" s="638"/>
      <c r="O724" s="638"/>
      <c r="P724" s="638"/>
      <c r="Q724" s="638"/>
      <c r="R724" s="638"/>
      <c r="S724" s="638"/>
      <c r="T724" s="638"/>
      <c r="U724" s="638"/>
      <c r="V724" s="638"/>
      <c r="W724" s="638"/>
      <c r="X724" s="638"/>
      <c r="Y724" s="638"/>
      <c r="Z724" s="638"/>
    </row>
    <row r="725" spans="1:26" ht="12.75" customHeight="1" x14ac:dyDescent="0.35">
      <c r="A725" s="638"/>
      <c r="B725" s="638"/>
      <c r="C725" s="638"/>
      <c r="D725" s="639"/>
      <c r="E725" s="638"/>
      <c r="F725" s="638"/>
      <c r="G725" s="638"/>
      <c r="H725" s="638"/>
      <c r="I725" s="638"/>
      <c r="J725" s="638"/>
      <c r="K725" s="638"/>
      <c r="L725" s="638"/>
      <c r="M725" s="638"/>
      <c r="N725" s="638"/>
      <c r="O725" s="638"/>
      <c r="P725" s="638"/>
      <c r="Q725" s="638"/>
      <c r="R725" s="638"/>
      <c r="S725" s="638"/>
      <c r="T725" s="638"/>
      <c r="U725" s="638"/>
      <c r="V725" s="638"/>
      <c r="W725" s="638"/>
      <c r="X725" s="638"/>
      <c r="Y725" s="638"/>
      <c r="Z725" s="638"/>
    </row>
    <row r="726" spans="1:26" ht="12.75" customHeight="1" x14ac:dyDescent="0.35">
      <c r="A726" s="638"/>
      <c r="B726" s="638"/>
      <c r="C726" s="638"/>
      <c r="D726" s="639"/>
      <c r="E726" s="638"/>
      <c r="F726" s="638"/>
      <c r="G726" s="638"/>
      <c r="H726" s="638"/>
      <c r="I726" s="638"/>
      <c r="J726" s="638"/>
      <c r="K726" s="638"/>
      <c r="L726" s="638"/>
      <c r="M726" s="638"/>
      <c r="N726" s="638"/>
      <c r="O726" s="638"/>
      <c r="P726" s="638"/>
      <c r="Q726" s="638"/>
      <c r="R726" s="638"/>
      <c r="S726" s="638"/>
      <c r="T726" s="638"/>
      <c r="U726" s="638"/>
      <c r="V726" s="638"/>
      <c r="W726" s="638"/>
      <c r="X726" s="638"/>
      <c r="Y726" s="638"/>
      <c r="Z726" s="638"/>
    </row>
    <row r="727" spans="1:26" ht="12.75" customHeight="1" x14ac:dyDescent="0.35">
      <c r="A727" s="638"/>
      <c r="B727" s="638"/>
      <c r="C727" s="638"/>
      <c r="D727" s="639"/>
      <c r="E727" s="638"/>
      <c r="F727" s="638"/>
      <c r="G727" s="638"/>
      <c r="H727" s="638"/>
      <c r="I727" s="638"/>
      <c r="J727" s="638"/>
      <c r="K727" s="638"/>
      <c r="L727" s="638"/>
      <c r="M727" s="638"/>
      <c r="N727" s="638"/>
      <c r="O727" s="638"/>
      <c r="P727" s="638"/>
      <c r="Q727" s="638"/>
      <c r="R727" s="638"/>
      <c r="S727" s="638"/>
      <c r="T727" s="638"/>
      <c r="U727" s="638"/>
      <c r="V727" s="638"/>
      <c r="W727" s="638"/>
      <c r="X727" s="638"/>
      <c r="Y727" s="638"/>
      <c r="Z727" s="638"/>
    </row>
    <row r="728" spans="1:26" ht="12.75" customHeight="1" x14ac:dyDescent="0.35">
      <c r="A728" s="638"/>
      <c r="B728" s="638"/>
      <c r="C728" s="638"/>
      <c r="D728" s="639"/>
      <c r="E728" s="638"/>
      <c r="F728" s="638"/>
      <c r="G728" s="638"/>
      <c r="H728" s="638"/>
      <c r="I728" s="638"/>
      <c r="J728" s="638"/>
      <c r="K728" s="638"/>
      <c r="L728" s="638"/>
      <c r="M728" s="638"/>
      <c r="N728" s="638"/>
      <c r="O728" s="638"/>
      <c r="P728" s="638"/>
      <c r="Q728" s="638"/>
      <c r="R728" s="638"/>
      <c r="S728" s="638"/>
      <c r="T728" s="638"/>
      <c r="U728" s="638"/>
      <c r="V728" s="638"/>
      <c r="W728" s="638"/>
      <c r="X728" s="638"/>
      <c r="Y728" s="638"/>
      <c r="Z728" s="638"/>
    </row>
    <row r="729" spans="1:26" ht="12.75" customHeight="1" x14ac:dyDescent="0.35">
      <c r="A729" s="638"/>
      <c r="B729" s="638"/>
      <c r="C729" s="638"/>
      <c r="D729" s="639"/>
      <c r="E729" s="638"/>
      <c r="F729" s="638"/>
      <c r="G729" s="638"/>
      <c r="H729" s="638"/>
      <c r="I729" s="638"/>
      <c r="J729" s="638"/>
      <c r="K729" s="638"/>
      <c r="L729" s="638"/>
      <c r="M729" s="638"/>
      <c r="N729" s="638"/>
      <c r="O729" s="638"/>
      <c r="P729" s="638"/>
      <c r="Q729" s="638"/>
      <c r="R729" s="638"/>
      <c r="S729" s="638"/>
      <c r="T729" s="638"/>
      <c r="U729" s="638"/>
      <c r="V729" s="638"/>
      <c r="W729" s="638"/>
      <c r="X729" s="638"/>
      <c r="Y729" s="638"/>
      <c r="Z729" s="638"/>
    </row>
    <row r="730" spans="1:26" ht="12.75" customHeight="1" x14ac:dyDescent="0.35">
      <c r="A730" s="638"/>
      <c r="B730" s="638"/>
      <c r="C730" s="638"/>
      <c r="D730" s="639"/>
      <c r="E730" s="638"/>
      <c r="F730" s="638"/>
      <c r="G730" s="638"/>
      <c r="H730" s="638"/>
      <c r="I730" s="638"/>
      <c r="J730" s="638"/>
      <c r="K730" s="638"/>
      <c r="L730" s="638"/>
      <c r="M730" s="638"/>
      <c r="N730" s="638"/>
      <c r="O730" s="638"/>
      <c r="P730" s="638"/>
      <c r="Q730" s="638"/>
      <c r="R730" s="638"/>
      <c r="S730" s="638"/>
      <c r="T730" s="638"/>
      <c r="U730" s="638"/>
      <c r="V730" s="638"/>
      <c r="W730" s="638"/>
      <c r="X730" s="638"/>
      <c r="Y730" s="638"/>
      <c r="Z730" s="638"/>
    </row>
    <row r="731" spans="1:26" ht="12.75" customHeight="1" x14ac:dyDescent="0.35">
      <c r="A731" s="638"/>
      <c r="B731" s="638"/>
      <c r="C731" s="638"/>
      <c r="D731" s="639"/>
      <c r="E731" s="638"/>
      <c r="F731" s="638"/>
      <c r="G731" s="638"/>
      <c r="H731" s="638"/>
      <c r="I731" s="638"/>
      <c r="J731" s="638"/>
      <c r="K731" s="638"/>
      <c r="L731" s="638"/>
      <c r="M731" s="638"/>
      <c r="N731" s="638"/>
      <c r="O731" s="638"/>
      <c r="P731" s="638"/>
      <c r="Q731" s="638"/>
      <c r="R731" s="638"/>
      <c r="S731" s="638"/>
      <c r="T731" s="638"/>
      <c r="U731" s="638"/>
      <c r="V731" s="638"/>
      <c r="W731" s="638"/>
      <c r="X731" s="638"/>
      <c r="Y731" s="638"/>
      <c r="Z731" s="638"/>
    </row>
    <row r="732" spans="1:26" ht="12.75" customHeight="1" x14ac:dyDescent="0.35">
      <c r="A732" s="638"/>
      <c r="B732" s="638"/>
      <c r="C732" s="638"/>
      <c r="D732" s="639"/>
      <c r="E732" s="638"/>
      <c r="F732" s="638"/>
      <c r="G732" s="638"/>
      <c r="H732" s="638"/>
      <c r="I732" s="638"/>
      <c r="J732" s="638"/>
      <c r="K732" s="638"/>
      <c r="L732" s="638"/>
      <c r="M732" s="638"/>
      <c r="N732" s="638"/>
      <c r="O732" s="638"/>
      <c r="P732" s="638"/>
      <c r="Q732" s="638"/>
      <c r="R732" s="638"/>
      <c r="S732" s="638"/>
      <c r="T732" s="638"/>
      <c r="U732" s="638"/>
      <c r="V732" s="638"/>
      <c r="W732" s="638"/>
      <c r="X732" s="638"/>
      <c r="Y732" s="638"/>
      <c r="Z732" s="638"/>
    </row>
    <row r="733" spans="1:26" ht="12.75" customHeight="1" x14ac:dyDescent="0.35">
      <c r="A733" s="638"/>
      <c r="B733" s="638"/>
      <c r="C733" s="638"/>
      <c r="D733" s="639"/>
      <c r="E733" s="638"/>
      <c r="F733" s="638"/>
      <c r="G733" s="638"/>
      <c r="H733" s="638"/>
      <c r="I733" s="638"/>
      <c r="J733" s="638"/>
      <c r="K733" s="638"/>
      <c r="L733" s="638"/>
      <c r="M733" s="638"/>
      <c r="N733" s="638"/>
      <c r="O733" s="638"/>
      <c r="P733" s="638"/>
      <c r="Q733" s="638"/>
      <c r="R733" s="638"/>
      <c r="S733" s="638"/>
      <c r="T733" s="638"/>
      <c r="U733" s="638"/>
      <c r="V733" s="638"/>
      <c r="W733" s="638"/>
      <c r="X733" s="638"/>
      <c r="Y733" s="638"/>
      <c r="Z733" s="638"/>
    </row>
    <row r="734" spans="1:26" ht="12.75" customHeight="1" x14ac:dyDescent="0.35">
      <c r="A734" s="638"/>
      <c r="B734" s="638"/>
      <c r="C734" s="638"/>
      <c r="D734" s="639"/>
      <c r="E734" s="638"/>
      <c r="F734" s="638"/>
      <c r="G734" s="638"/>
      <c r="H734" s="638"/>
      <c r="I734" s="638"/>
      <c r="J734" s="638"/>
      <c r="K734" s="638"/>
      <c r="L734" s="638"/>
      <c r="M734" s="638"/>
      <c r="N734" s="638"/>
      <c r="O734" s="638"/>
      <c r="P734" s="638"/>
      <c r="Q734" s="638"/>
      <c r="R734" s="638"/>
      <c r="S734" s="638"/>
      <c r="T734" s="638"/>
      <c r="U734" s="638"/>
      <c r="V734" s="638"/>
      <c r="W734" s="638"/>
      <c r="X734" s="638"/>
      <c r="Y734" s="638"/>
      <c r="Z734" s="638"/>
    </row>
    <row r="735" spans="1:26" ht="12.75" customHeight="1" x14ac:dyDescent="0.35">
      <c r="A735" s="638"/>
      <c r="B735" s="638"/>
      <c r="C735" s="638"/>
      <c r="D735" s="639"/>
      <c r="E735" s="638"/>
      <c r="F735" s="638"/>
      <c r="G735" s="638"/>
      <c r="H735" s="638"/>
      <c r="I735" s="638"/>
      <c r="J735" s="638"/>
      <c r="K735" s="638"/>
      <c r="L735" s="638"/>
      <c r="M735" s="638"/>
      <c r="N735" s="638"/>
      <c r="O735" s="638"/>
      <c r="P735" s="638"/>
      <c r="Q735" s="638"/>
      <c r="R735" s="638"/>
      <c r="S735" s="638"/>
      <c r="T735" s="638"/>
      <c r="U735" s="638"/>
      <c r="V735" s="638"/>
      <c r="W735" s="638"/>
      <c r="X735" s="638"/>
      <c r="Y735" s="638"/>
      <c r="Z735" s="638"/>
    </row>
    <row r="736" spans="1:26" ht="12.75" customHeight="1" x14ac:dyDescent="0.35">
      <c r="A736" s="638"/>
      <c r="B736" s="638"/>
      <c r="C736" s="638"/>
      <c r="D736" s="639"/>
      <c r="E736" s="638"/>
      <c r="F736" s="638"/>
      <c r="G736" s="638"/>
      <c r="H736" s="638"/>
      <c r="I736" s="638"/>
      <c r="J736" s="638"/>
      <c r="K736" s="638"/>
      <c r="L736" s="638"/>
      <c r="M736" s="638"/>
      <c r="N736" s="638"/>
      <c r="O736" s="638"/>
      <c r="P736" s="638"/>
      <c r="Q736" s="638"/>
      <c r="R736" s="638"/>
      <c r="S736" s="638"/>
      <c r="T736" s="638"/>
      <c r="U736" s="638"/>
      <c r="V736" s="638"/>
      <c r="W736" s="638"/>
      <c r="X736" s="638"/>
      <c r="Y736" s="638"/>
      <c r="Z736" s="638"/>
    </row>
    <row r="737" spans="1:26" ht="12.75" customHeight="1" x14ac:dyDescent="0.35">
      <c r="A737" s="638"/>
      <c r="B737" s="638"/>
      <c r="C737" s="638"/>
      <c r="D737" s="639"/>
      <c r="E737" s="638"/>
      <c r="F737" s="638"/>
      <c r="G737" s="638"/>
      <c r="H737" s="638"/>
      <c r="I737" s="638"/>
      <c r="J737" s="638"/>
      <c r="K737" s="638"/>
      <c r="L737" s="638"/>
      <c r="M737" s="638"/>
      <c r="N737" s="638"/>
      <c r="O737" s="638"/>
      <c r="P737" s="638"/>
      <c r="Q737" s="638"/>
      <c r="R737" s="638"/>
      <c r="S737" s="638"/>
      <c r="T737" s="638"/>
      <c r="U737" s="638"/>
      <c r="V737" s="638"/>
      <c r="W737" s="638"/>
      <c r="X737" s="638"/>
      <c r="Y737" s="638"/>
      <c r="Z737" s="638"/>
    </row>
    <row r="738" spans="1:26" ht="12.75" customHeight="1" x14ac:dyDescent="0.35">
      <c r="A738" s="638"/>
      <c r="B738" s="638"/>
      <c r="C738" s="638"/>
      <c r="D738" s="639"/>
      <c r="E738" s="638"/>
      <c r="F738" s="638"/>
      <c r="G738" s="638"/>
      <c r="H738" s="638"/>
      <c r="I738" s="638"/>
      <c r="J738" s="638"/>
      <c r="K738" s="638"/>
      <c r="L738" s="638"/>
      <c r="M738" s="638"/>
      <c r="N738" s="638"/>
      <c r="O738" s="638"/>
      <c r="P738" s="638"/>
      <c r="Q738" s="638"/>
      <c r="R738" s="638"/>
      <c r="S738" s="638"/>
      <c r="T738" s="638"/>
      <c r="U738" s="638"/>
      <c r="V738" s="638"/>
      <c r="W738" s="638"/>
      <c r="X738" s="638"/>
      <c r="Y738" s="638"/>
      <c r="Z738" s="638"/>
    </row>
    <row r="739" spans="1:26" ht="12.75" customHeight="1" x14ac:dyDescent="0.35">
      <c r="A739" s="638"/>
      <c r="B739" s="638"/>
      <c r="C739" s="638"/>
      <c r="D739" s="639"/>
      <c r="E739" s="638"/>
      <c r="F739" s="638"/>
      <c r="G739" s="638"/>
      <c r="H739" s="638"/>
      <c r="I739" s="638"/>
      <c r="J739" s="638"/>
      <c r="K739" s="638"/>
      <c r="L739" s="638"/>
      <c r="M739" s="638"/>
      <c r="N739" s="638"/>
      <c r="O739" s="638"/>
      <c r="P739" s="638"/>
      <c r="Q739" s="638"/>
      <c r="R739" s="638"/>
      <c r="S739" s="638"/>
      <c r="T739" s="638"/>
      <c r="U739" s="638"/>
      <c r="V739" s="638"/>
      <c r="W739" s="638"/>
      <c r="X739" s="638"/>
      <c r="Y739" s="638"/>
      <c r="Z739" s="638"/>
    </row>
    <row r="740" spans="1:26" ht="12.75" customHeight="1" x14ac:dyDescent="0.35">
      <c r="A740" s="638"/>
      <c r="B740" s="638"/>
      <c r="C740" s="638"/>
      <c r="D740" s="639"/>
      <c r="E740" s="638"/>
      <c r="F740" s="638"/>
      <c r="G740" s="638"/>
      <c r="H740" s="638"/>
      <c r="I740" s="638"/>
      <c r="J740" s="638"/>
      <c r="K740" s="638"/>
      <c r="L740" s="638"/>
      <c r="M740" s="638"/>
      <c r="N740" s="638"/>
      <c r="O740" s="638"/>
      <c r="P740" s="638"/>
      <c r="Q740" s="638"/>
      <c r="R740" s="638"/>
      <c r="S740" s="638"/>
      <c r="T740" s="638"/>
      <c r="U740" s="638"/>
      <c r="V740" s="638"/>
      <c r="W740" s="638"/>
      <c r="X740" s="638"/>
      <c r="Y740" s="638"/>
      <c r="Z740" s="638"/>
    </row>
    <row r="741" spans="1:26" ht="12.75" customHeight="1" x14ac:dyDescent="0.35">
      <c r="A741" s="638"/>
      <c r="B741" s="638"/>
      <c r="C741" s="638"/>
      <c r="D741" s="639"/>
      <c r="E741" s="638"/>
      <c r="F741" s="638"/>
      <c r="G741" s="638"/>
      <c r="H741" s="638"/>
      <c r="I741" s="638"/>
      <c r="J741" s="638"/>
      <c r="K741" s="638"/>
      <c r="L741" s="638"/>
      <c r="M741" s="638"/>
      <c r="N741" s="638"/>
      <c r="O741" s="638"/>
      <c r="P741" s="638"/>
      <c r="Q741" s="638"/>
      <c r="R741" s="638"/>
      <c r="S741" s="638"/>
      <c r="T741" s="638"/>
      <c r="U741" s="638"/>
      <c r="V741" s="638"/>
      <c r="W741" s="638"/>
      <c r="X741" s="638"/>
      <c r="Y741" s="638"/>
      <c r="Z741" s="638"/>
    </row>
    <row r="742" spans="1:26" ht="12.75" customHeight="1" x14ac:dyDescent="0.35">
      <c r="A742" s="638"/>
      <c r="B742" s="638"/>
      <c r="C742" s="638"/>
      <c r="D742" s="639"/>
      <c r="E742" s="638"/>
      <c r="F742" s="638"/>
      <c r="G742" s="638"/>
      <c r="H742" s="638"/>
      <c r="I742" s="638"/>
      <c r="J742" s="638"/>
      <c r="K742" s="638"/>
      <c r="L742" s="638"/>
      <c r="M742" s="638"/>
      <c r="N742" s="638"/>
      <c r="O742" s="638"/>
      <c r="P742" s="638"/>
      <c r="Q742" s="638"/>
      <c r="R742" s="638"/>
      <c r="S742" s="638"/>
      <c r="T742" s="638"/>
      <c r="U742" s="638"/>
      <c r="V742" s="638"/>
      <c r="W742" s="638"/>
      <c r="X742" s="638"/>
      <c r="Y742" s="638"/>
      <c r="Z742" s="638"/>
    </row>
    <row r="743" spans="1:26" ht="12.75" customHeight="1" x14ac:dyDescent="0.35">
      <c r="A743" s="638"/>
      <c r="B743" s="638"/>
      <c r="C743" s="638"/>
      <c r="D743" s="639"/>
      <c r="E743" s="638"/>
      <c r="F743" s="638"/>
      <c r="G743" s="638"/>
      <c r="H743" s="638"/>
      <c r="I743" s="638"/>
      <c r="J743" s="638"/>
      <c r="K743" s="638"/>
      <c r="L743" s="638"/>
      <c r="M743" s="638"/>
      <c r="N743" s="638"/>
      <c r="O743" s="638"/>
      <c r="P743" s="638"/>
      <c r="Q743" s="638"/>
      <c r="R743" s="638"/>
      <c r="S743" s="638"/>
      <c r="T743" s="638"/>
      <c r="U743" s="638"/>
      <c r="V743" s="638"/>
      <c r="W743" s="638"/>
      <c r="X743" s="638"/>
      <c r="Y743" s="638"/>
      <c r="Z743" s="638"/>
    </row>
    <row r="744" spans="1:26" ht="12.75" customHeight="1" x14ac:dyDescent="0.35">
      <c r="A744" s="638"/>
      <c r="B744" s="638"/>
      <c r="C744" s="638"/>
      <c r="D744" s="639"/>
      <c r="E744" s="638"/>
      <c r="F744" s="638"/>
      <c r="G744" s="638"/>
      <c r="H744" s="638"/>
      <c r="I744" s="638"/>
      <c r="J744" s="638"/>
      <c r="K744" s="638"/>
      <c r="L744" s="638"/>
      <c r="M744" s="638"/>
      <c r="N744" s="638"/>
      <c r="O744" s="638"/>
      <c r="P744" s="638"/>
      <c r="Q744" s="638"/>
      <c r="R744" s="638"/>
      <c r="S744" s="638"/>
      <c r="T744" s="638"/>
      <c r="U744" s="638"/>
      <c r="V744" s="638"/>
      <c r="W744" s="638"/>
      <c r="X744" s="638"/>
      <c r="Y744" s="638"/>
      <c r="Z744" s="638"/>
    </row>
    <row r="745" spans="1:26" ht="12.75" customHeight="1" x14ac:dyDescent="0.35">
      <c r="A745" s="638"/>
      <c r="B745" s="638"/>
      <c r="C745" s="638"/>
      <c r="D745" s="639"/>
      <c r="E745" s="638"/>
      <c r="F745" s="638"/>
      <c r="G745" s="638"/>
      <c r="H745" s="638"/>
      <c r="I745" s="638"/>
      <c r="J745" s="638"/>
      <c r="K745" s="638"/>
      <c r="L745" s="638"/>
      <c r="M745" s="638"/>
      <c r="N745" s="638"/>
      <c r="O745" s="638"/>
      <c r="P745" s="638"/>
      <c r="Q745" s="638"/>
      <c r="R745" s="638"/>
      <c r="S745" s="638"/>
      <c r="T745" s="638"/>
      <c r="U745" s="638"/>
      <c r="V745" s="638"/>
      <c r="W745" s="638"/>
      <c r="X745" s="638"/>
      <c r="Y745" s="638"/>
      <c r="Z745" s="638"/>
    </row>
    <row r="746" spans="1:26" ht="12.75" customHeight="1" x14ac:dyDescent="0.35">
      <c r="A746" s="638"/>
      <c r="B746" s="638"/>
      <c r="C746" s="638"/>
      <c r="D746" s="639"/>
      <c r="E746" s="638"/>
      <c r="F746" s="638"/>
      <c r="G746" s="638"/>
      <c r="H746" s="638"/>
      <c r="I746" s="638"/>
      <c r="J746" s="638"/>
      <c r="K746" s="638"/>
      <c r="L746" s="638"/>
      <c r="M746" s="638"/>
      <c r="N746" s="638"/>
      <c r="O746" s="638"/>
      <c r="P746" s="638"/>
      <c r="Q746" s="638"/>
      <c r="R746" s="638"/>
      <c r="S746" s="638"/>
      <c r="T746" s="638"/>
      <c r="U746" s="638"/>
      <c r="V746" s="638"/>
      <c r="W746" s="638"/>
      <c r="X746" s="638"/>
      <c r="Y746" s="638"/>
      <c r="Z746" s="638"/>
    </row>
    <row r="747" spans="1:26" ht="12.75" customHeight="1" x14ac:dyDescent="0.35">
      <c r="A747" s="638"/>
      <c r="B747" s="638"/>
      <c r="C747" s="638"/>
      <c r="D747" s="639"/>
      <c r="E747" s="638"/>
      <c r="F747" s="638"/>
      <c r="G747" s="638"/>
      <c r="H747" s="638"/>
      <c r="I747" s="638"/>
      <c r="J747" s="638"/>
      <c r="K747" s="638"/>
      <c r="L747" s="638"/>
      <c r="M747" s="638"/>
      <c r="N747" s="638"/>
      <c r="O747" s="638"/>
      <c r="P747" s="638"/>
      <c r="Q747" s="638"/>
      <c r="R747" s="638"/>
      <c r="S747" s="638"/>
      <c r="T747" s="638"/>
      <c r="U747" s="638"/>
      <c r="V747" s="638"/>
      <c r="W747" s="638"/>
      <c r="X747" s="638"/>
      <c r="Y747" s="638"/>
      <c r="Z747" s="638"/>
    </row>
    <row r="748" spans="1:26" ht="12.75" customHeight="1" x14ac:dyDescent="0.35">
      <c r="A748" s="638"/>
      <c r="B748" s="638"/>
      <c r="C748" s="638"/>
      <c r="D748" s="639"/>
      <c r="E748" s="638"/>
      <c r="F748" s="638"/>
      <c r="G748" s="638"/>
      <c r="H748" s="638"/>
      <c r="I748" s="638"/>
      <c r="J748" s="638"/>
      <c r="K748" s="638"/>
      <c r="L748" s="638"/>
      <c r="M748" s="638"/>
      <c r="N748" s="638"/>
      <c r="O748" s="638"/>
      <c r="P748" s="638"/>
      <c r="Q748" s="638"/>
      <c r="R748" s="638"/>
      <c r="S748" s="638"/>
      <c r="T748" s="638"/>
      <c r="U748" s="638"/>
      <c r="V748" s="638"/>
      <c r="W748" s="638"/>
      <c r="X748" s="638"/>
      <c r="Y748" s="638"/>
      <c r="Z748" s="638"/>
    </row>
    <row r="749" spans="1:26" ht="12.75" customHeight="1" x14ac:dyDescent="0.35">
      <c r="A749" s="638"/>
      <c r="B749" s="638"/>
      <c r="C749" s="638"/>
      <c r="D749" s="639"/>
      <c r="E749" s="638"/>
      <c r="F749" s="638"/>
      <c r="G749" s="638"/>
      <c r="H749" s="638"/>
      <c r="I749" s="638"/>
      <c r="J749" s="638"/>
      <c r="K749" s="638"/>
      <c r="L749" s="638"/>
      <c r="M749" s="638"/>
      <c r="N749" s="638"/>
      <c r="O749" s="638"/>
      <c r="P749" s="638"/>
      <c r="Q749" s="638"/>
      <c r="R749" s="638"/>
      <c r="S749" s="638"/>
      <c r="T749" s="638"/>
      <c r="U749" s="638"/>
      <c r="V749" s="638"/>
      <c r="W749" s="638"/>
      <c r="X749" s="638"/>
      <c r="Y749" s="638"/>
      <c r="Z749" s="638"/>
    </row>
    <row r="750" spans="1:26" ht="12.75" customHeight="1" x14ac:dyDescent="0.35">
      <c r="A750" s="638"/>
      <c r="B750" s="638"/>
      <c r="C750" s="638"/>
      <c r="D750" s="639"/>
      <c r="E750" s="638"/>
      <c r="F750" s="638"/>
      <c r="G750" s="638"/>
      <c r="H750" s="638"/>
      <c r="I750" s="638"/>
      <c r="J750" s="638"/>
      <c r="K750" s="638"/>
      <c r="L750" s="638"/>
      <c r="M750" s="638"/>
      <c r="N750" s="638"/>
      <c r="O750" s="638"/>
      <c r="P750" s="638"/>
      <c r="Q750" s="638"/>
      <c r="R750" s="638"/>
      <c r="S750" s="638"/>
      <c r="T750" s="638"/>
      <c r="U750" s="638"/>
      <c r="V750" s="638"/>
      <c r="W750" s="638"/>
      <c r="X750" s="638"/>
      <c r="Y750" s="638"/>
      <c r="Z750" s="638"/>
    </row>
    <row r="751" spans="1:26" ht="12.75" customHeight="1" x14ac:dyDescent="0.35">
      <c r="A751" s="638"/>
      <c r="B751" s="638"/>
      <c r="C751" s="638"/>
      <c r="D751" s="639"/>
      <c r="E751" s="638"/>
      <c r="F751" s="638"/>
      <c r="G751" s="638"/>
      <c r="H751" s="638"/>
      <c r="I751" s="638"/>
      <c r="J751" s="638"/>
      <c r="K751" s="638"/>
      <c r="L751" s="638"/>
      <c r="M751" s="638"/>
      <c r="N751" s="638"/>
      <c r="O751" s="638"/>
      <c r="P751" s="638"/>
      <c r="Q751" s="638"/>
      <c r="R751" s="638"/>
      <c r="S751" s="638"/>
      <c r="T751" s="638"/>
      <c r="U751" s="638"/>
      <c r="V751" s="638"/>
      <c r="W751" s="638"/>
      <c r="X751" s="638"/>
      <c r="Y751" s="638"/>
      <c r="Z751" s="638"/>
    </row>
    <row r="752" spans="1:26" ht="12.75" customHeight="1" x14ac:dyDescent="0.35">
      <c r="A752" s="638"/>
      <c r="B752" s="638"/>
      <c r="C752" s="638"/>
      <c r="D752" s="639"/>
      <c r="E752" s="638"/>
      <c r="F752" s="638"/>
      <c r="G752" s="638"/>
      <c r="H752" s="638"/>
      <c r="I752" s="638"/>
      <c r="J752" s="638"/>
      <c r="K752" s="638"/>
      <c r="L752" s="638"/>
      <c r="M752" s="638"/>
      <c r="N752" s="638"/>
      <c r="O752" s="638"/>
      <c r="P752" s="638"/>
      <c r="Q752" s="638"/>
      <c r="R752" s="638"/>
      <c r="S752" s="638"/>
      <c r="T752" s="638"/>
      <c r="U752" s="638"/>
      <c r="V752" s="638"/>
      <c r="W752" s="638"/>
      <c r="X752" s="638"/>
      <c r="Y752" s="638"/>
      <c r="Z752" s="638"/>
    </row>
    <row r="753" spans="1:26" ht="12.75" customHeight="1" x14ac:dyDescent="0.35">
      <c r="A753" s="638"/>
      <c r="B753" s="638"/>
      <c r="C753" s="638"/>
      <c r="D753" s="639"/>
      <c r="E753" s="638"/>
      <c r="F753" s="638"/>
      <c r="G753" s="638"/>
      <c r="H753" s="638"/>
      <c r="I753" s="638"/>
      <c r="J753" s="638"/>
      <c r="K753" s="638"/>
      <c r="L753" s="638"/>
      <c r="M753" s="638"/>
      <c r="N753" s="638"/>
      <c r="O753" s="638"/>
      <c r="P753" s="638"/>
      <c r="Q753" s="638"/>
      <c r="R753" s="638"/>
      <c r="S753" s="638"/>
      <c r="T753" s="638"/>
      <c r="U753" s="638"/>
      <c r="V753" s="638"/>
      <c r="W753" s="638"/>
      <c r="X753" s="638"/>
      <c r="Y753" s="638"/>
      <c r="Z753" s="638"/>
    </row>
    <row r="754" spans="1:26" ht="12.75" customHeight="1" x14ac:dyDescent="0.35">
      <c r="A754" s="638"/>
      <c r="B754" s="638"/>
      <c r="C754" s="638"/>
      <c r="D754" s="639"/>
      <c r="E754" s="638"/>
      <c r="F754" s="638"/>
      <c r="G754" s="638"/>
      <c r="H754" s="638"/>
      <c r="I754" s="638"/>
      <c r="J754" s="638"/>
      <c r="K754" s="638"/>
      <c r="L754" s="638"/>
      <c r="M754" s="638"/>
      <c r="N754" s="638"/>
      <c r="O754" s="638"/>
      <c r="P754" s="638"/>
      <c r="Q754" s="638"/>
      <c r="R754" s="638"/>
      <c r="S754" s="638"/>
      <c r="T754" s="638"/>
      <c r="U754" s="638"/>
      <c r="V754" s="638"/>
      <c r="W754" s="638"/>
      <c r="X754" s="638"/>
      <c r="Y754" s="638"/>
      <c r="Z754" s="638"/>
    </row>
    <row r="755" spans="1:26" ht="12.75" customHeight="1" x14ac:dyDescent="0.35">
      <c r="A755" s="638"/>
      <c r="B755" s="638"/>
      <c r="C755" s="638"/>
      <c r="D755" s="639"/>
      <c r="E755" s="638"/>
      <c r="F755" s="638"/>
      <c r="G755" s="638"/>
      <c r="H755" s="638"/>
      <c r="I755" s="638"/>
      <c r="J755" s="638"/>
      <c r="K755" s="638"/>
      <c r="L755" s="638"/>
      <c r="M755" s="638"/>
      <c r="N755" s="638"/>
      <c r="O755" s="638"/>
      <c r="P755" s="638"/>
      <c r="Q755" s="638"/>
      <c r="R755" s="638"/>
      <c r="S755" s="638"/>
      <c r="T755" s="638"/>
      <c r="U755" s="638"/>
      <c r="V755" s="638"/>
      <c r="W755" s="638"/>
      <c r="X755" s="638"/>
      <c r="Y755" s="638"/>
      <c r="Z755" s="638"/>
    </row>
    <row r="756" spans="1:26" ht="12.75" customHeight="1" x14ac:dyDescent="0.35">
      <c r="A756" s="638"/>
      <c r="B756" s="638"/>
      <c r="C756" s="638"/>
      <c r="D756" s="639"/>
      <c r="E756" s="638"/>
      <c r="F756" s="638"/>
      <c r="G756" s="638"/>
      <c r="H756" s="638"/>
      <c r="I756" s="638"/>
      <c r="J756" s="638"/>
      <c r="K756" s="638"/>
      <c r="L756" s="638"/>
      <c r="M756" s="638"/>
      <c r="N756" s="638"/>
      <c r="O756" s="638"/>
      <c r="P756" s="638"/>
      <c r="Q756" s="638"/>
      <c r="R756" s="638"/>
      <c r="S756" s="638"/>
      <c r="T756" s="638"/>
      <c r="U756" s="638"/>
      <c r="V756" s="638"/>
      <c r="W756" s="638"/>
      <c r="X756" s="638"/>
      <c r="Y756" s="638"/>
      <c r="Z756" s="638"/>
    </row>
    <row r="757" spans="1:26" ht="12.75" customHeight="1" x14ac:dyDescent="0.35">
      <c r="A757" s="638"/>
      <c r="B757" s="638"/>
      <c r="C757" s="638"/>
      <c r="D757" s="639"/>
      <c r="E757" s="638"/>
      <c r="F757" s="638"/>
      <c r="G757" s="638"/>
      <c r="H757" s="638"/>
      <c r="I757" s="638"/>
      <c r="J757" s="638"/>
      <c r="K757" s="638"/>
      <c r="L757" s="638"/>
      <c r="M757" s="638"/>
      <c r="N757" s="638"/>
      <c r="O757" s="638"/>
      <c r="P757" s="638"/>
      <c r="Q757" s="638"/>
      <c r="R757" s="638"/>
      <c r="S757" s="638"/>
      <c r="T757" s="638"/>
      <c r="U757" s="638"/>
      <c r="V757" s="638"/>
      <c r="W757" s="638"/>
      <c r="X757" s="638"/>
      <c r="Y757" s="638"/>
      <c r="Z757" s="638"/>
    </row>
    <row r="758" spans="1:26" ht="12.75" customHeight="1" x14ac:dyDescent="0.35">
      <c r="A758" s="638"/>
      <c r="B758" s="638"/>
      <c r="C758" s="638"/>
      <c r="D758" s="639"/>
      <c r="E758" s="638"/>
      <c r="F758" s="638"/>
      <c r="G758" s="638"/>
      <c r="H758" s="638"/>
      <c r="I758" s="638"/>
      <c r="J758" s="638"/>
      <c r="K758" s="638"/>
      <c r="L758" s="638"/>
      <c r="M758" s="638"/>
      <c r="N758" s="638"/>
      <c r="O758" s="638"/>
      <c r="P758" s="638"/>
      <c r="Q758" s="638"/>
      <c r="R758" s="638"/>
      <c r="S758" s="638"/>
      <c r="T758" s="638"/>
      <c r="U758" s="638"/>
      <c r="V758" s="638"/>
      <c r="W758" s="638"/>
      <c r="X758" s="638"/>
      <c r="Y758" s="638"/>
      <c r="Z758" s="638"/>
    </row>
    <row r="759" spans="1:26" ht="12.75" customHeight="1" x14ac:dyDescent="0.35">
      <c r="A759" s="638"/>
      <c r="B759" s="638"/>
      <c r="C759" s="638"/>
      <c r="D759" s="639"/>
      <c r="E759" s="638"/>
      <c r="F759" s="638"/>
      <c r="G759" s="638"/>
      <c r="H759" s="638"/>
      <c r="I759" s="638"/>
      <c r="J759" s="638"/>
      <c r="K759" s="638"/>
      <c r="L759" s="638"/>
      <c r="M759" s="638"/>
      <c r="N759" s="638"/>
      <c r="O759" s="638"/>
      <c r="P759" s="638"/>
      <c r="Q759" s="638"/>
      <c r="R759" s="638"/>
      <c r="S759" s="638"/>
      <c r="T759" s="638"/>
      <c r="U759" s="638"/>
      <c r="V759" s="638"/>
      <c r="W759" s="638"/>
      <c r="X759" s="638"/>
      <c r="Y759" s="638"/>
      <c r="Z759" s="638"/>
    </row>
    <row r="760" spans="1:26" ht="12.75" customHeight="1" x14ac:dyDescent="0.35">
      <c r="A760" s="638"/>
      <c r="B760" s="638"/>
      <c r="C760" s="638"/>
      <c r="D760" s="639"/>
      <c r="E760" s="638"/>
      <c r="F760" s="638"/>
      <c r="G760" s="638"/>
      <c r="H760" s="638"/>
      <c r="I760" s="638"/>
      <c r="J760" s="638"/>
      <c r="K760" s="638"/>
      <c r="L760" s="638"/>
      <c r="M760" s="638"/>
      <c r="N760" s="638"/>
      <c r="O760" s="638"/>
      <c r="P760" s="638"/>
      <c r="Q760" s="638"/>
      <c r="R760" s="638"/>
      <c r="S760" s="638"/>
      <c r="T760" s="638"/>
      <c r="U760" s="638"/>
      <c r="V760" s="638"/>
      <c r="W760" s="638"/>
      <c r="X760" s="638"/>
      <c r="Y760" s="638"/>
      <c r="Z760" s="638"/>
    </row>
    <row r="761" spans="1:26" ht="12.75" customHeight="1" x14ac:dyDescent="0.35">
      <c r="A761" s="638"/>
      <c r="B761" s="638"/>
      <c r="C761" s="638"/>
      <c r="D761" s="639"/>
      <c r="E761" s="638"/>
      <c r="F761" s="638"/>
      <c r="G761" s="638"/>
      <c r="H761" s="638"/>
      <c r="I761" s="638"/>
      <c r="J761" s="638"/>
      <c r="K761" s="638"/>
      <c r="L761" s="638"/>
      <c r="M761" s="638"/>
      <c r="N761" s="638"/>
      <c r="O761" s="638"/>
      <c r="P761" s="638"/>
      <c r="Q761" s="638"/>
      <c r="R761" s="638"/>
      <c r="S761" s="638"/>
      <c r="T761" s="638"/>
      <c r="U761" s="638"/>
      <c r="V761" s="638"/>
      <c r="W761" s="638"/>
      <c r="X761" s="638"/>
      <c r="Y761" s="638"/>
      <c r="Z761" s="638"/>
    </row>
    <row r="762" spans="1:26" ht="12.75" customHeight="1" x14ac:dyDescent="0.35">
      <c r="A762" s="638"/>
      <c r="B762" s="638"/>
      <c r="C762" s="638"/>
      <c r="D762" s="639"/>
      <c r="E762" s="638"/>
      <c r="F762" s="638"/>
      <c r="G762" s="638"/>
      <c r="H762" s="638"/>
      <c r="I762" s="638"/>
      <c r="J762" s="638"/>
      <c r="K762" s="638"/>
      <c r="L762" s="638"/>
      <c r="M762" s="638"/>
      <c r="N762" s="638"/>
      <c r="O762" s="638"/>
      <c r="P762" s="638"/>
      <c r="Q762" s="638"/>
      <c r="R762" s="638"/>
      <c r="S762" s="638"/>
      <c r="T762" s="638"/>
      <c r="U762" s="638"/>
      <c r="V762" s="638"/>
      <c r="W762" s="638"/>
      <c r="X762" s="638"/>
      <c r="Y762" s="638"/>
      <c r="Z762" s="638"/>
    </row>
    <row r="763" spans="1:26" ht="12.75" customHeight="1" x14ac:dyDescent="0.35">
      <c r="A763" s="638"/>
      <c r="B763" s="638"/>
      <c r="C763" s="638"/>
      <c r="D763" s="639"/>
      <c r="E763" s="638"/>
      <c r="F763" s="638"/>
      <c r="G763" s="638"/>
      <c r="H763" s="638"/>
      <c r="I763" s="638"/>
      <c r="J763" s="638"/>
      <c r="K763" s="638"/>
      <c r="L763" s="638"/>
      <c r="M763" s="638"/>
      <c r="N763" s="638"/>
      <c r="O763" s="638"/>
      <c r="P763" s="638"/>
      <c r="Q763" s="638"/>
      <c r="R763" s="638"/>
      <c r="S763" s="638"/>
      <c r="T763" s="638"/>
      <c r="U763" s="638"/>
      <c r="V763" s="638"/>
      <c r="W763" s="638"/>
      <c r="X763" s="638"/>
      <c r="Y763" s="638"/>
      <c r="Z763" s="638"/>
    </row>
    <row r="764" spans="1:26" ht="12.75" customHeight="1" x14ac:dyDescent="0.35">
      <c r="A764" s="638"/>
      <c r="B764" s="638"/>
      <c r="C764" s="638"/>
      <c r="D764" s="639"/>
      <c r="E764" s="638"/>
      <c r="F764" s="638"/>
      <c r="G764" s="638"/>
      <c r="H764" s="638"/>
      <c r="I764" s="638"/>
      <c r="J764" s="638"/>
      <c r="K764" s="638"/>
      <c r="L764" s="638"/>
      <c r="M764" s="638"/>
      <c r="N764" s="638"/>
      <c r="O764" s="638"/>
      <c r="P764" s="638"/>
      <c r="Q764" s="638"/>
      <c r="R764" s="638"/>
      <c r="S764" s="638"/>
      <c r="T764" s="638"/>
      <c r="U764" s="638"/>
      <c r="V764" s="638"/>
      <c r="W764" s="638"/>
      <c r="X764" s="638"/>
      <c r="Y764" s="638"/>
      <c r="Z764" s="638"/>
    </row>
    <row r="765" spans="1:26" ht="12.75" customHeight="1" x14ac:dyDescent="0.35">
      <c r="A765" s="638"/>
      <c r="B765" s="638"/>
      <c r="C765" s="638"/>
      <c r="D765" s="639"/>
      <c r="E765" s="638"/>
      <c r="F765" s="638"/>
      <c r="G765" s="638"/>
      <c r="H765" s="638"/>
      <c r="I765" s="638"/>
      <c r="J765" s="638"/>
      <c r="K765" s="638"/>
      <c r="L765" s="638"/>
      <c r="M765" s="638"/>
      <c r="N765" s="638"/>
      <c r="O765" s="638"/>
      <c r="P765" s="638"/>
      <c r="Q765" s="638"/>
      <c r="R765" s="638"/>
      <c r="S765" s="638"/>
      <c r="T765" s="638"/>
      <c r="U765" s="638"/>
      <c r="V765" s="638"/>
      <c r="W765" s="638"/>
      <c r="X765" s="638"/>
      <c r="Y765" s="638"/>
      <c r="Z765" s="638"/>
    </row>
    <row r="766" spans="1:26" ht="12.75" customHeight="1" x14ac:dyDescent="0.35">
      <c r="A766" s="638"/>
      <c r="B766" s="638"/>
      <c r="C766" s="638"/>
      <c r="D766" s="639"/>
      <c r="E766" s="638"/>
      <c r="F766" s="638"/>
      <c r="G766" s="638"/>
      <c r="H766" s="638"/>
      <c r="I766" s="638"/>
      <c r="J766" s="638"/>
      <c r="K766" s="638"/>
      <c r="L766" s="638"/>
      <c r="M766" s="638"/>
      <c r="N766" s="638"/>
      <c r="O766" s="638"/>
      <c r="P766" s="638"/>
      <c r="Q766" s="638"/>
      <c r="R766" s="638"/>
      <c r="S766" s="638"/>
      <c r="T766" s="638"/>
      <c r="U766" s="638"/>
      <c r="V766" s="638"/>
      <c r="W766" s="638"/>
      <c r="X766" s="638"/>
      <c r="Y766" s="638"/>
      <c r="Z766" s="638"/>
    </row>
    <row r="767" spans="1:26" ht="12.75" customHeight="1" x14ac:dyDescent="0.35">
      <c r="A767" s="638"/>
      <c r="B767" s="638"/>
      <c r="C767" s="638"/>
      <c r="D767" s="639"/>
      <c r="E767" s="638"/>
      <c r="F767" s="638"/>
      <c r="G767" s="638"/>
      <c r="H767" s="638"/>
      <c r="I767" s="638"/>
      <c r="J767" s="638"/>
      <c r="K767" s="638"/>
      <c r="L767" s="638"/>
      <c r="M767" s="638"/>
      <c r="N767" s="638"/>
      <c r="O767" s="638"/>
      <c r="P767" s="638"/>
      <c r="Q767" s="638"/>
      <c r="R767" s="638"/>
      <c r="S767" s="638"/>
      <c r="T767" s="638"/>
      <c r="U767" s="638"/>
      <c r="V767" s="638"/>
      <c r="W767" s="638"/>
      <c r="X767" s="638"/>
      <c r="Y767" s="638"/>
      <c r="Z767" s="638"/>
    </row>
    <row r="768" spans="1:26" ht="12.75" customHeight="1" x14ac:dyDescent="0.35">
      <c r="A768" s="638"/>
      <c r="B768" s="638"/>
      <c r="C768" s="638"/>
      <c r="D768" s="639"/>
      <c r="E768" s="638"/>
      <c r="F768" s="638"/>
      <c r="G768" s="638"/>
      <c r="H768" s="638"/>
      <c r="I768" s="638"/>
      <c r="J768" s="638"/>
      <c r="K768" s="638"/>
      <c r="L768" s="638"/>
      <c r="M768" s="638"/>
      <c r="N768" s="638"/>
      <c r="O768" s="638"/>
      <c r="P768" s="638"/>
      <c r="Q768" s="638"/>
      <c r="R768" s="638"/>
      <c r="S768" s="638"/>
      <c r="T768" s="638"/>
      <c r="U768" s="638"/>
      <c r="V768" s="638"/>
      <c r="W768" s="638"/>
      <c r="X768" s="638"/>
      <c r="Y768" s="638"/>
      <c r="Z768" s="638"/>
    </row>
    <row r="769" spans="1:26" ht="12.75" customHeight="1" x14ac:dyDescent="0.35">
      <c r="A769" s="638"/>
      <c r="B769" s="638"/>
      <c r="C769" s="638"/>
      <c r="D769" s="639"/>
      <c r="E769" s="638"/>
      <c r="F769" s="638"/>
      <c r="G769" s="638"/>
      <c r="H769" s="638"/>
      <c r="I769" s="638"/>
      <c r="J769" s="638"/>
      <c r="K769" s="638"/>
      <c r="L769" s="638"/>
      <c r="M769" s="638"/>
      <c r="N769" s="638"/>
      <c r="O769" s="638"/>
      <c r="P769" s="638"/>
      <c r="Q769" s="638"/>
      <c r="R769" s="638"/>
      <c r="S769" s="638"/>
      <c r="T769" s="638"/>
      <c r="U769" s="638"/>
      <c r="V769" s="638"/>
      <c r="W769" s="638"/>
      <c r="X769" s="638"/>
      <c r="Y769" s="638"/>
      <c r="Z769" s="638"/>
    </row>
    <row r="770" spans="1:26" ht="12.75" customHeight="1" x14ac:dyDescent="0.35">
      <c r="A770" s="638"/>
      <c r="B770" s="638"/>
      <c r="C770" s="638"/>
      <c r="D770" s="639"/>
      <c r="E770" s="638"/>
      <c r="F770" s="638"/>
      <c r="G770" s="638"/>
      <c r="H770" s="638"/>
      <c r="I770" s="638"/>
      <c r="J770" s="638"/>
      <c r="K770" s="638"/>
      <c r="L770" s="638"/>
      <c r="M770" s="638"/>
      <c r="N770" s="638"/>
      <c r="O770" s="638"/>
      <c r="P770" s="638"/>
      <c r="Q770" s="638"/>
      <c r="R770" s="638"/>
      <c r="S770" s="638"/>
      <c r="T770" s="638"/>
      <c r="U770" s="638"/>
      <c r="V770" s="638"/>
      <c r="W770" s="638"/>
      <c r="X770" s="638"/>
      <c r="Y770" s="638"/>
      <c r="Z770" s="638"/>
    </row>
    <row r="771" spans="1:26" ht="12.75" customHeight="1" x14ac:dyDescent="0.35">
      <c r="A771" s="638"/>
      <c r="B771" s="638"/>
      <c r="C771" s="638"/>
      <c r="D771" s="639"/>
      <c r="E771" s="638"/>
      <c r="F771" s="638"/>
      <c r="G771" s="638"/>
      <c r="H771" s="638"/>
      <c r="I771" s="638"/>
      <c r="J771" s="638"/>
      <c r="K771" s="638"/>
      <c r="L771" s="638"/>
      <c r="M771" s="638"/>
      <c r="N771" s="638"/>
      <c r="O771" s="638"/>
      <c r="P771" s="638"/>
      <c r="Q771" s="638"/>
      <c r="R771" s="638"/>
      <c r="S771" s="638"/>
      <c r="T771" s="638"/>
      <c r="U771" s="638"/>
      <c r="V771" s="638"/>
      <c r="W771" s="638"/>
      <c r="X771" s="638"/>
      <c r="Y771" s="638"/>
      <c r="Z771" s="638"/>
    </row>
    <row r="772" spans="1:26" ht="12.75" customHeight="1" x14ac:dyDescent="0.35">
      <c r="A772" s="638"/>
      <c r="B772" s="638"/>
      <c r="C772" s="638"/>
      <c r="D772" s="639"/>
      <c r="E772" s="638"/>
      <c r="F772" s="638"/>
      <c r="G772" s="638"/>
      <c r="H772" s="638"/>
      <c r="I772" s="638"/>
      <c r="J772" s="638"/>
      <c r="K772" s="638"/>
      <c r="L772" s="638"/>
      <c r="M772" s="638"/>
      <c r="N772" s="638"/>
      <c r="O772" s="638"/>
      <c r="P772" s="638"/>
      <c r="Q772" s="638"/>
      <c r="R772" s="638"/>
      <c r="S772" s="638"/>
      <c r="T772" s="638"/>
      <c r="U772" s="638"/>
      <c r="V772" s="638"/>
      <c r="W772" s="638"/>
      <c r="X772" s="638"/>
      <c r="Y772" s="638"/>
      <c r="Z772" s="638"/>
    </row>
    <row r="773" spans="1:26" ht="12.75" customHeight="1" x14ac:dyDescent="0.35">
      <c r="A773" s="638"/>
      <c r="B773" s="638"/>
      <c r="C773" s="638"/>
      <c r="D773" s="639"/>
      <c r="E773" s="638"/>
      <c r="F773" s="638"/>
      <c r="G773" s="638"/>
      <c r="H773" s="638"/>
      <c r="I773" s="638"/>
      <c r="J773" s="638"/>
      <c r="K773" s="638"/>
      <c r="L773" s="638"/>
      <c r="M773" s="638"/>
      <c r="N773" s="638"/>
      <c r="O773" s="638"/>
      <c r="P773" s="638"/>
      <c r="Q773" s="638"/>
      <c r="R773" s="638"/>
      <c r="S773" s="638"/>
      <c r="T773" s="638"/>
      <c r="U773" s="638"/>
      <c r="V773" s="638"/>
      <c r="W773" s="638"/>
      <c r="X773" s="638"/>
      <c r="Y773" s="638"/>
      <c r="Z773" s="638"/>
    </row>
    <row r="774" spans="1:26" ht="12.75" customHeight="1" x14ac:dyDescent="0.35">
      <c r="A774" s="638"/>
      <c r="B774" s="638"/>
      <c r="C774" s="638"/>
      <c r="D774" s="639"/>
      <c r="E774" s="638"/>
      <c r="F774" s="638"/>
      <c r="G774" s="638"/>
      <c r="H774" s="638"/>
      <c r="I774" s="638"/>
      <c r="J774" s="638"/>
      <c r="K774" s="638"/>
      <c r="L774" s="638"/>
      <c r="M774" s="638"/>
      <c r="N774" s="638"/>
      <c r="O774" s="638"/>
      <c r="P774" s="638"/>
      <c r="Q774" s="638"/>
      <c r="R774" s="638"/>
      <c r="S774" s="638"/>
      <c r="T774" s="638"/>
      <c r="U774" s="638"/>
      <c r="V774" s="638"/>
      <c r="W774" s="638"/>
      <c r="X774" s="638"/>
      <c r="Y774" s="638"/>
      <c r="Z774" s="638"/>
    </row>
    <row r="775" spans="1:26" ht="12.75" customHeight="1" x14ac:dyDescent="0.35">
      <c r="A775" s="638"/>
      <c r="B775" s="638"/>
      <c r="C775" s="638"/>
      <c r="D775" s="639"/>
      <c r="E775" s="638"/>
      <c r="F775" s="638"/>
      <c r="G775" s="638"/>
      <c r="H775" s="638"/>
      <c r="I775" s="638"/>
      <c r="J775" s="638"/>
      <c r="K775" s="638"/>
      <c r="L775" s="638"/>
      <c r="M775" s="638"/>
      <c r="N775" s="638"/>
      <c r="O775" s="638"/>
      <c r="P775" s="638"/>
      <c r="Q775" s="638"/>
      <c r="R775" s="638"/>
      <c r="S775" s="638"/>
      <c r="T775" s="638"/>
      <c r="U775" s="638"/>
      <c r="V775" s="638"/>
      <c r="W775" s="638"/>
      <c r="X775" s="638"/>
      <c r="Y775" s="638"/>
      <c r="Z775" s="638"/>
    </row>
    <row r="776" spans="1:26" ht="12.75" customHeight="1" x14ac:dyDescent="0.35">
      <c r="A776" s="638"/>
      <c r="B776" s="638"/>
      <c r="C776" s="638"/>
      <c r="D776" s="639"/>
      <c r="E776" s="638"/>
      <c r="F776" s="638"/>
      <c r="G776" s="638"/>
      <c r="H776" s="638"/>
      <c r="I776" s="638"/>
      <c r="J776" s="638"/>
      <c r="K776" s="638"/>
      <c r="L776" s="638"/>
      <c r="M776" s="638"/>
      <c r="N776" s="638"/>
      <c r="O776" s="638"/>
      <c r="P776" s="638"/>
      <c r="Q776" s="638"/>
      <c r="R776" s="638"/>
      <c r="S776" s="638"/>
      <c r="T776" s="638"/>
      <c r="U776" s="638"/>
      <c r="V776" s="638"/>
      <c r="W776" s="638"/>
      <c r="X776" s="638"/>
      <c r="Y776" s="638"/>
      <c r="Z776" s="638"/>
    </row>
    <row r="777" spans="1:26" ht="12.75" customHeight="1" x14ac:dyDescent="0.35">
      <c r="A777" s="638"/>
      <c r="B777" s="638"/>
      <c r="C777" s="638"/>
      <c r="D777" s="639"/>
      <c r="E777" s="638"/>
      <c r="F777" s="638"/>
      <c r="G777" s="638"/>
      <c r="H777" s="638"/>
      <c r="I777" s="638"/>
      <c r="J777" s="638"/>
      <c r="K777" s="638"/>
      <c r="L777" s="638"/>
      <c r="M777" s="638"/>
      <c r="N777" s="638"/>
      <c r="O777" s="638"/>
      <c r="P777" s="638"/>
      <c r="Q777" s="638"/>
      <c r="R777" s="638"/>
      <c r="S777" s="638"/>
      <c r="T777" s="638"/>
      <c r="U777" s="638"/>
      <c r="V777" s="638"/>
      <c r="W777" s="638"/>
      <c r="X777" s="638"/>
      <c r="Y777" s="638"/>
      <c r="Z777" s="638"/>
    </row>
    <row r="778" spans="1:26" ht="12.75" customHeight="1" x14ac:dyDescent="0.35">
      <c r="A778" s="638"/>
      <c r="B778" s="638"/>
      <c r="C778" s="638"/>
      <c r="D778" s="639"/>
      <c r="E778" s="638"/>
      <c r="F778" s="638"/>
      <c r="G778" s="638"/>
      <c r="H778" s="638"/>
      <c r="I778" s="638"/>
      <c r="J778" s="638"/>
      <c r="K778" s="638"/>
      <c r="L778" s="638"/>
      <c r="M778" s="638"/>
      <c r="N778" s="638"/>
      <c r="O778" s="638"/>
      <c r="P778" s="638"/>
      <c r="Q778" s="638"/>
      <c r="R778" s="638"/>
      <c r="S778" s="638"/>
      <c r="T778" s="638"/>
      <c r="U778" s="638"/>
      <c r="V778" s="638"/>
      <c r="W778" s="638"/>
      <c r="X778" s="638"/>
      <c r="Y778" s="638"/>
      <c r="Z778" s="638"/>
    </row>
    <row r="779" spans="1:26" ht="12.75" customHeight="1" x14ac:dyDescent="0.35">
      <c r="A779" s="638"/>
      <c r="B779" s="638"/>
      <c r="C779" s="638"/>
      <c r="D779" s="639"/>
      <c r="E779" s="638"/>
      <c r="F779" s="638"/>
      <c r="G779" s="638"/>
      <c r="H779" s="638"/>
      <c r="I779" s="638"/>
      <c r="J779" s="638"/>
      <c r="K779" s="638"/>
      <c r="L779" s="638"/>
      <c r="M779" s="638"/>
      <c r="N779" s="638"/>
      <c r="O779" s="638"/>
      <c r="P779" s="638"/>
      <c r="Q779" s="638"/>
      <c r="R779" s="638"/>
      <c r="S779" s="638"/>
      <c r="T779" s="638"/>
      <c r="U779" s="638"/>
      <c r="V779" s="638"/>
      <c r="W779" s="638"/>
      <c r="X779" s="638"/>
      <c r="Y779" s="638"/>
      <c r="Z779" s="638"/>
    </row>
    <row r="780" spans="1:26" ht="12.75" customHeight="1" x14ac:dyDescent="0.35">
      <c r="A780" s="638"/>
      <c r="B780" s="638"/>
      <c r="C780" s="638"/>
      <c r="D780" s="639"/>
      <c r="E780" s="638"/>
      <c r="F780" s="638"/>
      <c r="G780" s="638"/>
      <c r="H780" s="638"/>
      <c r="I780" s="638"/>
      <c r="J780" s="638"/>
      <c r="K780" s="638"/>
      <c r="L780" s="638"/>
      <c r="M780" s="638"/>
      <c r="N780" s="638"/>
      <c r="O780" s="638"/>
      <c r="P780" s="638"/>
      <c r="Q780" s="638"/>
      <c r="R780" s="638"/>
      <c r="S780" s="638"/>
      <c r="T780" s="638"/>
      <c r="U780" s="638"/>
      <c r="V780" s="638"/>
      <c r="W780" s="638"/>
      <c r="X780" s="638"/>
      <c r="Y780" s="638"/>
      <c r="Z780" s="638"/>
    </row>
    <row r="781" spans="1:26" ht="12.75" customHeight="1" x14ac:dyDescent="0.35">
      <c r="A781" s="638"/>
      <c r="B781" s="638"/>
      <c r="C781" s="638"/>
      <c r="D781" s="639"/>
      <c r="E781" s="638"/>
      <c r="F781" s="638"/>
      <c r="G781" s="638"/>
      <c r="H781" s="638"/>
      <c r="I781" s="638"/>
      <c r="J781" s="638"/>
      <c r="K781" s="638"/>
      <c r="L781" s="638"/>
      <c r="M781" s="638"/>
      <c r="N781" s="638"/>
      <c r="O781" s="638"/>
      <c r="P781" s="638"/>
      <c r="Q781" s="638"/>
      <c r="R781" s="638"/>
      <c r="S781" s="638"/>
      <c r="T781" s="638"/>
      <c r="U781" s="638"/>
      <c r="V781" s="638"/>
      <c r="W781" s="638"/>
      <c r="X781" s="638"/>
      <c r="Y781" s="638"/>
      <c r="Z781" s="638"/>
    </row>
    <row r="782" spans="1:26" ht="12.75" customHeight="1" x14ac:dyDescent="0.35">
      <c r="A782" s="638"/>
      <c r="B782" s="638"/>
      <c r="C782" s="638"/>
      <c r="D782" s="639"/>
      <c r="E782" s="638"/>
      <c r="F782" s="638"/>
      <c r="G782" s="638"/>
      <c r="H782" s="638"/>
      <c r="I782" s="638"/>
      <c r="J782" s="638"/>
      <c r="K782" s="638"/>
      <c r="L782" s="638"/>
      <c r="M782" s="638"/>
      <c r="N782" s="638"/>
      <c r="O782" s="638"/>
      <c r="P782" s="638"/>
      <c r="Q782" s="638"/>
      <c r="R782" s="638"/>
      <c r="S782" s="638"/>
      <c r="T782" s="638"/>
      <c r="U782" s="638"/>
      <c r="V782" s="638"/>
      <c r="W782" s="638"/>
      <c r="X782" s="638"/>
      <c r="Y782" s="638"/>
      <c r="Z782" s="638"/>
    </row>
    <row r="783" spans="1:26" ht="12.75" customHeight="1" x14ac:dyDescent="0.35">
      <c r="A783" s="638"/>
      <c r="B783" s="638"/>
      <c r="C783" s="638"/>
      <c r="D783" s="639"/>
      <c r="E783" s="638"/>
      <c r="F783" s="638"/>
      <c r="G783" s="638"/>
      <c r="H783" s="638"/>
      <c r="I783" s="638"/>
      <c r="J783" s="638"/>
      <c r="K783" s="638"/>
      <c r="L783" s="638"/>
      <c r="M783" s="638"/>
      <c r="N783" s="638"/>
      <c r="O783" s="638"/>
      <c r="P783" s="638"/>
      <c r="Q783" s="638"/>
      <c r="R783" s="638"/>
      <c r="S783" s="638"/>
      <c r="T783" s="638"/>
      <c r="U783" s="638"/>
      <c r="V783" s="638"/>
      <c r="W783" s="638"/>
      <c r="X783" s="638"/>
      <c r="Y783" s="638"/>
      <c r="Z783" s="638"/>
    </row>
    <row r="784" spans="1:26" ht="12.75" customHeight="1" x14ac:dyDescent="0.35">
      <c r="A784" s="638"/>
      <c r="B784" s="638"/>
      <c r="C784" s="638"/>
      <c r="D784" s="639"/>
      <c r="E784" s="638"/>
      <c r="F784" s="638"/>
      <c r="G784" s="638"/>
      <c r="H784" s="638"/>
      <c r="I784" s="638"/>
      <c r="J784" s="638"/>
      <c r="K784" s="638"/>
      <c r="L784" s="638"/>
      <c r="M784" s="638"/>
      <c r="N784" s="638"/>
      <c r="O784" s="638"/>
      <c r="P784" s="638"/>
      <c r="Q784" s="638"/>
      <c r="R784" s="638"/>
      <c r="S784" s="638"/>
      <c r="T784" s="638"/>
      <c r="U784" s="638"/>
      <c r="V784" s="638"/>
      <c r="W784" s="638"/>
      <c r="X784" s="638"/>
      <c r="Y784" s="638"/>
      <c r="Z784" s="638"/>
    </row>
    <row r="785" spans="1:26" ht="12.75" customHeight="1" x14ac:dyDescent="0.35">
      <c r="A785" s="638"/>
      <c r="B785" s="638"/>
      <c r="C785" s="638"/>
      <c r="D785" s="639"/>
      <c r="E785" s="638"/>
      <c r="F785" s="638"/>
      <c r="G785" s="638"/>
      <c r="H785" s="638"/>
      <c r="I785" s="638"/>
      <c r="J785" s="638"/>
      <c r="K785" s="638"/>
      <c r="L785" s="638"/>
      <c r="M785" s="638"/>
      <c r="N785" s="638"/>
      <c r="O785" s="638"/>
      <c r="P785" s="638"/>
      <c r="Q785" s="638"/>
      <c r="R785" s="638"/>
      <c r="S785" s="638"/>
      <c r="T785" s="638"/>
      <c r="U785" s="638"/>
      <c r="V785" s="638"/>
      <c r="W785" s="638"/>
      <c r="X785" s="638"/>
      <c r="Y785" s="638"/>
      <c r="Z785" s="638"/>
    </row>
    <row r="786" spans="1:26" ht="12.75" customHeight="1" x14ac:dyDescent="0.35">
      <c r="A786" s="638"/>
      <c r="B786" s="638"/>
      <c r="C786" s="638"/>
      <c r="D786" s="639"/>
      <c r="E786" s="638"/>
      <c r="F786" s="638"/>
      <c r="G786" s="638"/>
      <c r="H786" s="638"/>
      <c r="I786" s="638"/>
      <c r="J786" s="638"/>
      <c r="K786" s="638"/>
      <c r="L786" s="638"/>
      <c r="M786" s="638"/>
      <c r="N786" s="638"/>
      <c r="O786" s="638"/>
      <c r="P786" s="638"/>
      <c r="Q786" s="638"/>
      <c r="R786" s="638"/>
      <c r="S786" s="638"/>
      <c r="T786" s="638"/>
      <c r="U786" s="638"/>
      <c r="V786" s="638"/>
      <c r="W786" s="638"/>
      <c r="X786" s="638"/>
      <c r="Y786" s="638"/>
      <c r="Z786" s="638"/>
    </row>
    <row r="787" spans="1:26" ht="12.75" customHeight="1" x14ac:dyDescent="0.35">
      <c r="A787" s="638"/>
      <c r="B787" s="638"/>
      <c r="C787" s="638"/>
      <c r="D787" s="639"/>
      <c r="E787" s="638"/>
      <c r="F787" s="638"/>
      <c r="G787" s="638"/>
      <c r="H787" s="638"/>
      <c r="I787" s="638"/>
      <c r="J787" s="638"/>
      <c r="K787" s="638"/>
      <c r="L787" s="638"/>
      <c r="M787" s="638"/>
      <c r="N787" s="638"/>
      <c r="O787" s="638"/>
      <c r="P787" s="638"/>
      <c r="Q787" s="638"/>
      <c r="R787" s="638"/>
      <c r="S787" s="638"/>
      <c r="T787" s="638"/>
      <c r="U787" s="638"/>
      <c r="V787" s="638"/>
      <c r="W787" s="638"/>
      <c r="X787" s="638"/>
      <c r="Y787" s="638"/>
      <c r="Z787" s="638"/>
    </row>
    <row r="788" spans="1:26" ht="12.75" customHeight="1" x14ac:dyDescent="0.35">
      <c r="A788" s="638"/>
      <c r="B788" s="638"/>
      <c r="C788" s="638"/>
      <c r="D788" s="639"/>
      <c r="E788" s="638"/>
      <c r="F788" s="638"/>
      <c r="G788" s="638"/>
      <c r="H788" s="638"/>
      <c r="I788" s="638"/>
      <c r="J788" s="638"/>
      <c r="K788" s="638"/>
      <c r="L788" s="638"/>
      <c r="M788" s="638"/>
      <c r="N788" s="638"/>
      <c r="O788" s="638"/>
      <c r="P788" s="638"/>
      <c r="Q788" s="638"/>
      <c r="R788" s="638"/>
      <c r="S788" s="638"/>
      <c r="T788" s="638"/>
      <c r="U788" s="638"/>
      <c r="V788" s="638"/>
      <c r="W788" s="638"/>
      <c r="X788" s="638"/>
      <c r="Y788" s="638"/>
      <c r="Z788" s="638"/>
    </row>
    <row r="789" spans="1:26" ht="12.75" customHeight="1" x14ac:dyDescent="0.35">
      <c r="A789" s="638"/>
      <c r="B789" s="638"/>
      <c r="C789" s="638"/>
      <c r="D789" s="639"/>
      <c r="E789" s="638"/>
      <c r="F789" s="638"/>
      <c r="G789" s="638"/>
      <c r="H789" s="638"/>
      <c r="I789" s="638"/>
      <c r="J789" s="638"/>
      <c r="K789" s="638"/>
      <c r="L789" s="638"/>
      <c r="M789" s="638"/>
      <c r="N789" s="638"/>
      <c r="O789" s="638"/>
      <c r="P789" s="638"/>
      <c r="Q789" s="638"/>
      <c r="R789" s="638"/>
      <c r="S789" s="638"/>
      <c r="T789" s="638"/>
      <c r="U789" s="638"/>
      <c r="V789" s="638"/>
      <c r="W789" s="638"/>
      <c r="X789" s="638"/>
      <c r="Y789" s="638"/>
      <c r="Z789" s="638"/>
    </row>
    <row r="790" spans="1:26" ht="12.75" customHeight="1" x14ac:dyDescent="0.35">
      <c r="A790" s="638"/>
      <c r="B790" s="638"/>
      <c r="C790" s="638"/>
      <c r="D790" s="639"/>
      <c r="E790" s="638"/>
      <c r="F790" s="638"/>
      <c r="G790" s="638"/>
      <c r="H790" s="638"/>
      <c r="I790" s="638"/>
      <c r="J790" s="638"/>
      <c r="K790" s="638"/>
      <c r="L790" s="638"/>
      <c r="M790" s="638"/>
      <c r="N790" s="638"/>
      <c r="O790" s="638"/>
      <c r="P790" s="638"/>
      <c r="Q790" s="638"/>
      <c r="R790" s="638"/>
      <c r="S790" s="638"/>
      <c r="T790" s="638"/>
      <c r="U790" s="638"/>
      <c r="V790" s="638"/>
      <c r="W790" s="638"/>
      <c r="X790" s="638"/>
      <c r="Y790" s="638"/>
      <c r="Z790" s="638"/>
    </row>
    <row r="791" spans="1:26" ht="12.75" customHeight="1" x14ac:dyDescent="0.35">
      <c r="A791" s="638"/>
      <c r="B791" s="638"/>
      <c r="C791" s="638"/>
      <c r="D791" s="639"/>
      <c r="E791" s="638"/>
      <c r="F791" s="638"/>
      <c r="G791" s="638"/>
      <c r="H791" s="638"/>
      <c r="I791" s="638"/>
      <c r="J791" s="638"/>
      <c r="K791" s="638"/>
      <c r="L791" s="638"/>
      <c r="M791" s="638"/>
      <c r="N791" s="638"/>
      <c r="O791" s="638"/>
      <c r="P791" s="638"/>
      <c r="Q791" s="638"/>
      <c r="R791" s="638"/>
      <c r="S791" s="638"/>
      <c r="T791" s="638"/>
      <c r="U791" s="638"/>
      <c r="V791" s="638"/>
      <c r="W791" s="638"/>
      <c r="X791" s="638"/>
      <c r="Y791" s="638"/>
      <c r="Z791" s="638"/>
    </row>
    <row r="792" spans="1:26" ht="12.75" customHeight="1" x14ac:dyDescent="0.35">
      <c r="A792" s="638"/>
      <c r="B792" s="638"/>
      <c r="C792" s="638"/>
      <c r="D792" s="639"/>
      <c r="E792" s="638"/>
      <c r="F792" s="638"/>
      <c r="G792" s="638"/>
      <c r="H792" s="638"/>
      <c r="I792" s="638"/>
      <c r="J792" s="638"/>
      <c r="K792" s="638"/>
      <c r="L792" s="638"/>
      <c r="M792" s="638"/>
      <c r="N792" s="638"/>
      <c r="O792" s="638"/>
      <c r="P792" s="638"/>
      <c r="Q792" s="638"/>
      <c r="R792" s="638"/>
      <c r="S792" s="638"/>
      <c r="T792" s="638"/>
      <c r="U792" s="638"/>
      <c r="V792" s="638"/>
      <c r="W792" s="638"/>
      <c r="X792" s="638"/>
      <c r="Y792" s="638"/>
      <c r="Z792" s="638"/>
    </row>
    <row r="793" spans="1:26" ht="12.75" customHeight="1" x14ac:dyDescent="0.35">
      <c r="A793" s="638"/>
      <c r="B793" s="638"/>
      <c r="C793" s="638"/>
      <c r="D793" s="639"/>
      <c r="E793" s="638"/>
      <c r="F793" s="638"/>
      <c r="G793" s="638"/>
      <c r="H793" s="638"/>
      <c r="I793" s="638"/>
      <c r="J793" s="638"/>
      <c r="K793" s="638"/>
      <c r="L793" s="638"/>
      <c r="M793" s="638"/>
      <c r="N793" s="638"/>
      <c r="O793" s="638"/>
      <c r="P793" s="638"/>
      <c r="Q793" s="638"/>
      <c r="R793" s="638"/>
      <c r="S793" s="638"/>
      <c r="T793" s="638"/>
      <c r="U793" s="638"/>
      <c r="V793" s="638"/>
      <c r="W793" s="638"/>
      <c r="X793" s="638"/>
      <c r="Y793" s="638"/>
      <c r="Z793" s="638"/>
    </row>
    <row r="794" spans="1:26" ht="12.75" customHeight="1" x14ac:dyDescent="0.35">
      <c r="A794" s="638"/>
      <c r="B794" s="638"/>
      <c r="C794" s="638"/>
      <c r="D794" s="639"/>
      <c r="E794" s="638"/>
      <c r="F794" s="638"/>
      <c r="G794" s="638"/>
      <c r="H794" s="638"/>
      <c r="I794" s="638"/>
      <c r="J794" s="638"/>
      <c r="K794" s="638"/>
      <c r="L794" s="638"/>
      <c r="M794" s="638"/>
      <c r="N794" s="638"/>
      <c r="O794" s="638"/>
      <c r="P794" s="638"/>
      <c r="Q794" s="638"/>
      <c r="R794" s="638"/>
      <c r="S794" s="638"/>
      <c r="T794" s="638"/>
      <c r="U794" s="638"/>
      <c r="V794" s="638"/>
      <c r="W794" s="638"/>
      <c r="X794" s="638"/>
      <c r="Y794" s="638"/>
      <c r="Z794" s="638"/>
    </row>
    <row r="795" spans="1:26" ht="12.75" customHeight="1" x14ac:dyDescent="0.35">
      <c r="A795" s="638"/>
      <c r="B795" s="638"/>
      <c r="C795" s="638"/>
      <c r="D795" s="639"/>
      <c r="E795" s="638"/>
      <c r="F795" s="638"/>
      <c r="G795" s="638"/>
      <c r="H795" s="638"/>
      <c r="I795" s="638"/>
      <c r="J795" s="638"/>
      <c r="K795" s="638"/>
      <c r="L795" s="638"/>
      <c r="M795" s="638"/>
      <c r="N795" s="638"/>
      <c r="O795" s="638"/>
      <c r="P795" s="638"/>
      <c r="Q795" s="638"/>
      <c r="R795" s="638"/>
      <c r="S795" s="638"/>
      <c r="T795" s="638"/>
      <c r="U795" s="638"/>
      <c r="V795" s="638"/>
      <c r="W795" s="638"/>
      <c r="X795" s="638"/>
      <c r="Y795" s="638"/>
      <c r="Z795" s="638"/>
    </row>
    <row r="796" spans="1:26" ht="12.75" customHeight="1" x14ac:dyDescent="0.35">
      <c r="A796" s="638"/>
      <c r="B796" s="638"/>
      <c r="C796" s="638"/>
      <c r="D796" s="639"/>
      <c r="E796" s="638"/>
      <c r="F796" s="638"/>
      <c r="G796" s="638"/>
      <c r="H796" s="638"/>
      <c r="I796" s="638"/>
      <c r="J796" s="638"/>
      <c r="K796" s="638"/>
      <c r="L796" s="638"/>
      <c r="M796" s="638"/>
      <c r="N796" s="638"/>
      <c r="O796" s="638"/>
      <c r="P796" s="638"/>
      <c r="Q796" s="638"/>
      <c r="R796" s="638"/>
      <c r="S796" s="638"/>
      <c r="T796" s="638"/>
      <c r="U796" s="638"/>
      <c r="V796" s="638"/>
      <c r="W796" s="638"/>
      <c r="X796" s="638"/>
      <c r="Y796" s="638"/>
      <c r="Z796" s="638"/>
    </row>
    <row r="797" spans="1:26" ht="12.75" customHeight="1" x14ac:dyDescent="0.35">
      <c r="A797" s="638"/>
      <c r="B797" s="638"/>
      <c r="C797" s="638"/>
      <c r="D797" s="639"/>
      <c r="E797" s="638"/>
      <c r="F797" s="638"/>
      <c r="G797" s="638"/>
      <c r="H797" s="638"/>
      <c r="I797" s="638"/>
      <c r="J797" s="638"/>
      <c r="K797" s="638"/>
      <c r="L797" s="638"/>
      <c r="M797" s="638"/>
      <c r="N797" s="638"/>
      <c r="O797" s="638"/>
      <c r="P797" s="638"/>
      <c r="Q797" s="638"/>
      <c r="R797" s="638"/>
      <c r="S797" s="638"/>
      <c r="T797" s="638"/>
      <c r="U797" s="638"/>
      <c r="V797" s="638"/>
      <c r="W797" s="638"/>
      <c r="X797" s="638"/>
      <c r="Y797" s="638"/>
      <c r="Z797" s="638"/>
    </row>
    <row r="798" spans="1:26" ht="12.75" customHeight="1" x14ac:dyDescent="0.35">
      <c r="A798" s="638"/>
      <c r="B798" s="638"/>
      <c r="C798" s="638"/>
      <c r="D798" s="639"/>
      <c r="E798" s="638"/>
      <c r="F798" s="638"/>
      <c r="G798" s="638"/>
      <c r="H798" s="638"/>
      <c r="I798" s="638"/>
      <c r="J798" s="638"/>
      <c r="K798" s="638"/>
      <c r="L798" s="638"/>
      <c r="M798" s="638"/>
      <c r="N798" s="638"/>
      <c r="O798" s="638"/>
      <c r="P798" s="638"/>
      <c r="Q798" s="638"/>
      <c r="R798" s="638"/>
      <c r="S798" s="638"/>
      <c r="T798" s="638"/>
      <c r="U798" s="638"/>
      <c r="V798" s="638"/>
      <c r="W798" s="638"/>
      <c r="X798" s="638"/>
      <c r="Y798" s="638"/>
      <c r="Z798" s="638"/>
    </row>
    <row r="799" spans="1:26" ht="12.75" customHeight="1" x14ac:dyDescent="0.35">
      <c r="A799" s="638"/>
      <c r="B799" s="638"/>
      <c r="C799" s="638"/>
      <c r="D799" s="639"/>
      <c r="E799" s="638"/>
      <c r="F799" s="638"/>
      <c r="G799" s="638"/>
      <c r="H799" s="638"/>
      <c r="I799" s="638"/>
      <c r="J799" s="638"/>
      <c r="K799" s="638"/>
      <c r="L799" s="638"/>
      <c r="M799" s="638"/>
      <c r="N799" s="638"/>
      <c r="O799" s="638"/>
      <c r="P799" s="638"/>
      <c r="Q799" s="638"/>
      <c r="R799" s="638"/>
      <c r="S799" s="638"/>
      <c r="T799" s="638"/>
      <c r="U799" s="638"/>
      <c r="V799" s="638"/>
      <c r="W799" s="638"/>
      <c r="X799" s="638"/>
      <c r="Y799" s="638"/>
      <c r="Z799" s="638"/>
    </row>
    <row r="800" spans="1:26" ht="12.75" customHeight="1" x14ac:dyDescent="0.35">
      <c r="A800" s="638"/>
      <c r="B800" s="638"/>
      <c r="C800" s="638"/>
      <c r="D800" s="639"/>
      <c r="E800" s="638"/>
      <c r="F800" s="638"/>
      <c r="G800" s="638"/>
      <c r="H800" s="638"/>
      <c r="I800" s="638"/>
      <c r="J800" s="638"/>
      <c r="K800" s="638"/>
      <c r="L800" s="638"/>
      <c r="M800" s="638"/>
      <c r="N800" s="638"/>
      <c r="O800" s="638"/>
      <c r="P800" s="638"/>
      <c r="Q800" s="638"/>
      <c r="R800" s="638"/>
      <c r="S800" s="638"/>
      <c r="T800" s="638"/>
      <c r="U800" s="638"/>
      <c r="V800" s="638"/>
      <c r="W800" s="638"/>
      <c r="X800" s="638"/>
      <c r="Y800" s="638"/>
      <c r="Z800" s="638"/>
    </row>
    <row r="801" spans="1:26" ht="12.75" customHeight="1" x14ac:dyDescent="0.35">
      <c r="A801" s="638"/>
      <c r="B801" s="638"/>
      <c r="C801" s="638"/>
      <c r="D801" s="639"/>
      <c r="E801" s="638"/>
      <c r="F801" s="638"/>
      <c r="G801" s="638"/>
      <c r="H801" s="638"/>
      <c r="I801" s="638"/>
      <c r="J801" s="638"/>
      <c r="K801" s="638"/>
      <c r="L801" s="638"/>
      <c r="M801" s="638"/>
      <c r="N801" s="638"/>
      <c r="O801" s="638"/>
      <c r="P801" s="638"/>
      <c r="Q801" s="638"/>
      <c r="R801" s="638"/>
      <c r="S801" s="638"/>
      <c r="T801" s="638"/>
      <c r="U801" s="638"/>
      <c r="V801" s="638"/>
      <c r="W801" s="638"/>
      <c r="X801" s="638"/>
      <c r="Y801" s="638"/>
      <c r="Z801" s="638"/>
    </row>
    <row r="802" spans="1:26" ht="12.75" customHeight="1" x14ac:dyDescent="0.35">
      <c r="A802" s="638"/>
      <c r="B802" s="638"/>
      <c r="C802" s="638"/>
      <c r="D802" s="639"/>
      <c r="E802" s="638"/>
      <c r="F802" s="638"/>
      <c r="G802" s="638"/>
      <c r="H802" s="638"/>
      <c r="I802" s="638"/>
      <c r="J802" s="638"/>
      <c r="K802" s="638"/>
      <c r="L802" s="638"/>
      <c r="M802" s="638"/>
      <c r="N802" s="638"/>
      <c r="O802" s="638"/>
      <c r="P802" s="638"/>
      <c r="Q802" s="638"/>
      <c r="R802" s="638"/>
      <c r="S802" s="638"/>
      <c r="T802" s="638"/>
      <c r="U802" s="638"/>
      <c r="V802" s="638"/>
      <c r="W802" s="638"/>
      <c r="X802" s="638"/>
      <c r="Y802" s="638"/>
      <c r="Z802" s="638"/>
    </row>
    <row r="803" spans="1:26" ht="12.75" customHeight="1" x14ac:dyDescent="0.35">
      <c r="A803" s="638"/>
      <c r="B803" s="638"/>
      <c r="C803" s="638"/>
      <c r="D803" s="639"/>
      <c r="E803" s="638"/>
      <c r="F803" s="638"/>
      <c r="G803" s="638"/>
      <c r="H803" s="638"/>
      <c r="I803" s="638"/>
      <c r="J803" s="638"/>
      <c r="K803" s="638"/>
      <c r="L803" s="638"/>
      <c r="M803" s="638"/>
      <c r="N803" s="638"/>
      <c r="O803" s="638"/>
      <c r="P803" s="638"/>
      <c r="Q803" s="638"/>
      <c r="R803" s="638"/>
      <c r="S803" s="638"/>
      <c r="T803" s="638"/>
      <c r="U803" s="638"/>
      <c r="V803" s="638"/>
      <c r="W803" s="638"/>
      <c r="X803" s="638"/>
      <c r="Y803" s="638"/>
      <c r="Z803" s="638"/>
    </row>
    <row r="804" spans="1:26" ht="12.75" customHeight="1" x14ac:dyDescent="0.35">
      <c r="A804" s="638"/>
      <c r="B804" s="638"/>
      <c r="C804" s="638"/>
      <c r="D804" s="639"/>
      <c r="E804" s="638"/>
      <c r="F804" s="638"/>
      <c r="G804" s="638"/>
      <c r="H804" s="638"/>
      <c r="I804" s="638"/>
      <c r="J804" s="638"/>
      <c r="K804" s="638"/>
      <c r="L804" s="638"/>
      <c r="M804" s="638"/>
      <c r="N804" s="638"/>
      <c r="O804" s="638"/>
      <c r="P804" s="638"/>
      <c r="Q804" s="638"/>
      <c r="R804" s="638"/>
      <c r="S804" s="638"/>
      <c r="T804" s="638"/>
      <c r="U804" s="638"/>
      <c r="V804" s="638"/>
      <c r="W804" s="638"/>
      <c r="X804" s="638"/>
      <c r="Y804" s="638"/>
      <c r="Z804" s="638"/>
    </row>
    <row r="805" spans="1:26" ht="12.75" customHeight="1" x14ac:dyDescent="0.35">
      <c r="A805" s="638"/>
      <c r="B805" s="638"/>
      <c r="C805" s="638"/>
      <c r="D805" s="639"/>
      <c r="E805" s="638"/>
      <c r="F805" s="638"/>
      <c r="G805" s="638"/>
      <c r="H805" s="638"/>
      <c r="I805" s="638"/>
      <c r="J805" s="638"/>
      <c r="K805" s="638"/>
      <c r="L805" s="638"/>
      <c r="M805" s="638"/>
      <c r="N805" s="638"/>
      <c r="O805" s="638"/>
      <c r="P805" s="638"/>
      <c r="Q805" s="638"/>
      <c r="R805" s="638"/>
      <c r="S805" s="638"/>
      <c r="T805" s="638"/>
      <c r="U805" s="638"/>
      <c r="V805" s="638"/>
      <c r="W805" s="638"/>
      <c r="X805" s="638"/>
      <c r="Y805" s="638"/>
      <c r="Z805" s="638"/>
    </row>
    <row r="806" spans="1:26" ht="12.75" customHeight="1" x14ac:dyDescent="0.35">
      <c r="A806" s="638"/>
      <c r="B806" s="638"/>
      <c r="C806" s="638"/>
      <c r="D806" s="639"/>
      <c r="E806" s="638"/>
      <c r="F806" s="638"/>
      <c r="G806" s="638"/>
      <c r="H806" s="638"/>
      <c r="I806" s="638"/>
      <c r="J806" s="638"/>
      <c r="K806" s="638"/>
      <c r="L806" s="638"/>
      <c r="M806" s="638"/>
      <c r="N806" s="638"/>
      <c r="O806" s="638"/>
      <c r="P806" s="638"/>
      <c r="Q806" s="638"/>
      <c r="R806" s="638"/>
      <c r="S806" s="638"/>
      <c r="T806" s="638"/>
      <c r="U806" s="638"/>
      <c r="V806" s="638"/>
      <c r="W806" s="638"/>
      <c r="X806" s="638"/>
      <c r="Y806" s="638"/>
      <c r="Z806" s="638"/>
    </row>
    <row r="807" spans="1:26" ht="12.75" customHeight="1" x14ac:dyDescent="0.35">
      <c r="A807" s="638"/>
      <c r="B807" s="638"/>
      <c r="C807" s="638"/>
      <c r="D807" s="639"/>
      <c r="E807" s="638"/>
      <c r="F807" s="638"/>
      <c r="G807" s="638"/>
      <c r="H807" s="638"/>
      <c r="I807" s="638"/>
      <c r="J807" s="638"/>
      <c r="K807" s="638"/>
      <c r="L807" s="638"/>
      <c r="M807" s="638"/>
      <c r="N807" s="638"/>
      <c r="O807" s="638"/>
      <c r="P807" s="638"/>
      <c r="Q807" s="638"/>
      <c r="R807" s="638"/>
      <c r="S807" s="638"/>
      <c r="T807" s="638"/>
      <c r="U807" s="638"/>
      <c r="V807" s="638"/>
      <c r="W807" s="638"/>
      <c r="X807" s="638"/>
      <c r="Y807" s="638"/>
      <c r="Z807" s="638"/>
    </row>
    <row r="808" spans="1:26" ht="12.75" customHeight="1" x14ac:dyDescent="0.35">
      <c r="A808" s="638"/>
      <c r="B808" s="638"/>
      <c r="C808" s="638"/>
      <c r="D808" s="639"/>
      <c r="E808" s="638"/>
      <c r="F808" s="638"/>
      <c r="G808" s="638"/>
      <c r="H808" s="638"/>
      <c r="I808" s="638"/>
      <c r="J808" s="638"/>
      <c r="K808" s="638"/>
      <c r="L808" s="638"/>
      <c r="M808" s="638"/>
      <c r="N808" s="638"/>
      <c r="O808" s="638"/>
      <c r="P808" s="638"/>
      <c r="Q808" s="638"/>
      <c r="R808" s="638"/>
      <c r="S808" s="638"/>
      <c r="T808" s="638"/>
      <c r="U808" s="638"/>
      <c r="V808" s="638"/>
      <c r="W808" s="638"/>
      <c r="X808" s="638"/>
      <c r="Y808" s="638"/>
      <c r="Z808" s="638"/>
    </row>
    <row r="809" spans="1:26" ht="12.75" customHeight="1" x14ac:dyDescent="0.35">
      <c r="A809" s="638"/>
      <c r="B809" s="638"/>
      <c r="C809" s="638"/>
      <c r="D809" s="639"/>
      <c r="E809" s="638"/>
      <c r="F809" s="638"/>
      <c r="G809" s="638"/>
      <c r="H809" s="638"/>
      <c r="I809" s="638"/>
      <c r="J809" s="638"/>
      <c r="K809" s="638"/>
      <c r="L809" s="638"/>
      <c r="M809" s="638"/>
      <c r="N809" s="638"/>
      <c r="O809" s="638"/>
      <c r="P809" s="638"/>
      <c r="Q809" s="638"/>
      <c r="R809" s="638"/>
      <c r="S809" s="638"/>
      <c r="T809" s="638"/>
      <c r="U809" s="638"/>
      <c r="V809" s="638"/>
      <c r="W809" s="638"/>
      <c r="X809" s="638"/>
      <c r="Y809" s="638"/>
      <c r="Z809" s="638"/>
    </row>
    <row r="810" spans="1:26" ht="12.75" customHeight="1" x14ac:dyDescent="0.35">
      <c r="A810" s="638"/>
      <c r="B810" s="638"/>
      <c r="C810" s="638"/>
      <c r="D810" s="639"/>
      <c r="E810" s="638"/>
      <c r="F810" s="638"/>
      <c r="G810" s="638"/>
      <c r="H810" s="638"/>
      <c r="I810" s="638"/>
      <c r="J810" s="638"/>
      <c r="K810" s="638"/>
      <c r="L810" s="638"/>
      <c r="M810" s="638"/>
      <c r="N810" s="638"/>
      <c r="O810" s="638"/>
      <c r="P810" s="638"/>
      <c r="Q810" s="638"/>
      <c r="R810" s="638"/>
      <c r="S810" s="638"/>
      <c r="T810" s="638"/>
      <c r="U810" s="638"/>
      <c r="V810" s="638"/>
      <c r="W810" s="638"/>
      <c r="X810" s="638"/>
      <c r="Y810" s="638"/>
      <c r="Z810" s="638"/>
    </row>
    <row r="811" spans="1:26" ht="12.75" customHeight="1" x14ac:dyDescent="0.35">
      <c r="A811" s="638"/>
      <c r="B811" s="638"/>
      <c r="C811" s="638"/>
      <c r="D811" s="639"/>
      <c r="E811" s="638"/>
      <c r="F811" s="638"/>
      <c r="G811" s="638"/>
      <c r="H811" s="638"/>
      <c r="I811" s="638"/>
      <c r="J811" s="638"/>
      <c r="K811" s="638"/>
      <c r="L811" s="638"/>
      <c r="M811" s="638"/>
      <c r="N811" s="638"/>
      <c r="O811" s="638"/>
      <c r="P811" s="638"/>
      <c r="Q811" s="638"/>
      <c r="R811" s="638"/>
      <c r="S811" s="638"/>
      <c r="T811" s="638"/>
      <c r="U811" s="638"/>
      <c r="V811" s="638"/>
      <c r="W811" s="638"/>
      <c r="X811" s="638"/>
      <c r="Y811" s="638"/>
      <c r="Z811" s="638"/>
    </row>
    <row r="812" spans="1:26" ht="12.75" customHeight="1" x14ac:dyDescent="0.35">
      <c r="A812" s="638"/>
      <c r="B812" s="638"/>
      <c r="C812" s="638"/>
      <c r="D812" s="639"/>
      <c r="E812" s="638"/>
      <c r="F812" s="638"/>
      <c r="G812" s="638"/>
      <c r="H812" s="638"/>
      <c r="I812" s="638"/>
      <c r="J812" s="638"/>
      <c r="K812" s="638"/>
      <c r="L812" s="638"/>
      <c r="M812" s="638"/>
      <c r="N812" s="638"/>
      <c r="O812" s="638"/>
      <c r="P812" s="638"/>
      <c r="Q812" s="638"/>
      <c r="R812" s="638"/>
      <c r="S812" s="638"/>
      <c r="T812" s="638"/>
      <c r="U812" s="638"/>
      <c r="V812" s="638"/>
      <c r="W812" s="638"/>
      <c r="X812" s="638"/>
      <c r="Y812" s="638"/>
      <c r="Z812" s="638"/>
    </row>
    <row r="813" spans="1:26" ht="12.75" customHeight="1" x14ac:dyDescent="0.35">
      <c r="A813" s="638"/>
      <c r="B813" s="638"/>
      <c r="C813" s="638"/>
      <c r="D813" s="639"/>
      <c r="E813" s="638"/>
      <c r="F813" s="638"/>
      <c r="G813" s="638"/>
      <c r="H813" s="638"/>
      <c r="I813" s="638"/>
      <c r="J813" s="638"/>
      <c r="K813" s="638"/>
      <c r="L813" s="638"/>
      <c r="M813" s="638"/>
      <c r="N813" s="638"/>
      <c r="O813" s="638"/>
      <c r="P813" s="638"/>
      <c r="Q813" s="638"/>
      <c r="R813" s="638"/>
      <c r="S813" s="638"/>
      <c r="T813" s="638"/>
      <c r="U813" s="638"/>
      <c r="V813" s="638"/>
      <c r="W813" s="638"/>
      <c r="X813" s="638"/>
      <c r="Y813" s="638"/>
      <c r="Z813" s="638"/>
    </row>
    <row r="814" spans="1:26" ht="12.75" customHeight="1" x14ac:dyDescent="0.35">
      <c r="A814" s="638"/>
      <c r="B814" s="638"/>
      <c r="C814" s="638"/>
      <c r="D814" s="639"/>
      <c r="E814" s="638"/>
      <c r="F814" s="638"/>
      <c r="G814" s="638"/>
      <c r="H814" s="638"/>
      <c r="I814" s="638"/>
      <c r="J814" s="638"/>
      <c r="K814" s="638"/>
      <c r="L814" s="638"/>
      <c r="M814" s="638"/>
      <c r="N814" s="638"/>
      <c r="O814" s="638"/>
      <c r="P814" s="638"/>
      <c r="Q814" s="638"/>
      <c r="R814" s="638"/>
      <c r="S814" s="638"/>
      <c r="T814" s="638"/>
      <c r="U814" s="638"/>
      <c r="V814" s="638"/>
      <c r="W814" s="638"/>
      <c r="X814" s="638"/>
      <c r="Y814" s="638"/>
      <c r="Z814" s="638"/>
    </row>
    <row r="815" spans="1:26" ht="12.75" customHeight="1" x14ac:dyDescent="0.35">
      <c r="A815" s="638"/>
      <c r="B815" s="638"/>
      <c r="C815" s="638"/>
      <c r="D815" s="639"/>
      <c r="E815" s="638"/>
      <c r="F815" s="638"/>
      <c r="G815" s="638"/>
      <c r="H815" s="638"/>
      <c r="I815" s="638"/>
      <c r="J815" s="638"/>
      <c r="K815" s="638"/>
      <c r="L815" s="638"/>
      <c r="M815" s="638"/>
      <c r="N815" s="638"/>
      <c r="O815" s="638"/>
      <c r="P815" s="638"/>
      <c r="Q815" s="638"/>
      <c r="R815" s="638"/>
      <c r="S815" s="638"/>
      <c r="T815" s="638"/>
      <c r="U815" s="638"/>
      <c r="V815" s="638"/>
      <c r="W815" s="638"/>
      <c r="X815" s="638"/>
      <c r="Y815" s="638"/>
      <c r="Z815" s="638"/>
    </row>
    <row r="816" spans="1:26" ht="12.75" customHeight="1" x14ac:dyDescent="0.35">
      <c r="A816" s="638"/>
      <c r="B816" s="638"/>
      <c r="C816" s="638"/>
      <c r="D816" s="639"/>
      <c r="E816" s="638"/>
      <c r="F816" s="638"/>
      <c r="G816" s="638"/>
      <c r="H816" s="638"/>
      <c r="I816" s="638"/>
      <c r="J816" s="638"/>
      <c r="K816" s="638"/>
      <c r="L816" s="638"/>
      <c r="M816" s="638"/>
      <c r="N816" s="638"/>
      <c r="O816" s="638"/>
      <c r="P816" s="638"/>
      <c r="Q816" s="638"/>
      <c r="R816" s="638"/>
      <c r="S816" s="638"/>
      <c r="T816" s="638"/>
      <c r="U816" s="638"/>
      <c r="V816" s="638"/>
      <c r="W816" s="638"/>
      <c r="X816" s="638"/>
      <c r="Y816" s="638"/>
      <c r="Z816" s="638"/>
    </row>
    <row r="817" spans="1:26" ht="12.75" customHeight="1" x14ac:dyDescent="0.35">
      <c r="A817" s="638"/>
      <c r="B817" s="638"/>
      <c r="C817" s="638"/>
      <c r="D817" s="639"/>
      <c r="E817" s="638"/>
      <c r="F817" s="638"/>
      <c r="G817" s="638"/>
      <c r="H817" s="638"/>
      <c r="I817" s="638"/>
      <c r="J817" s="638"/>
      <c r="K817" s="638"/>
      <c r="L817" s="638"/>
      <c r="M817" s="638"/>
      <c r="N817" s="638"/>
      <c r="O817" s="638"/>
      <c r="P817" s="638"/>
      <c r="Q817" s="638"/>
      <c r="R817" s="638"/>
      <c r="S817" s="638"/>
      <c r="T817" s="638"/>
      <c r="U817" s="638"/>
      <c r="V817" s="638"/>
      <c r="W817" s="638"/>
      <c r="X817" s="638"/>
      <c r="Y817" s="638"/>
      <c r="Z817" s="638"/>
    </row>
    <row r="818" spans="1:26" ht="12.75" customHeight="1" x14ac:dyDescent="0.35">
      <c r="A818" s="638"/>
      <c r="B818" s="638"/>
      <c r="C818" s="638"/>
      <c r="D818" s="639"/>
      <c r="E818" s="638"/>
      <c r="F818" s="638"/>
      <c r="G818" s="638"/>
      <c r="H818" s="638"/>
      <c r="I818" s="638"/>
      <c r="J818" s="638"/>
      <c r="K818" s="638"/>
      <c r="L818" s="638"/>
      <c r="M818" s="638"/>
      <c r="N818" s="638"/>
      <c r="O818" s="638"/>
      <c r="P818" s="638"/>
      <c r="Q818" s="638"/>
      <c r="R818" s="638"/>
      <c r="S818" s="638"/>
      <c r="T818" s="638"/>
      <c r="U818" s="638"/>
      <c r="V818" s="638"/>
      <c r="W818" s="638"/>
      <c r="X818" s="638"/>
      <c r="Y818" s="638"/>
      <c r="Z818" s="638"/>
    </row>
    <row r="819" spans="1:26" ht="12.75" customHeight="1" x14ac:dyDescent="0.35">
      <c r="A819" s="638"/>
      <c r="B819" s="638"/>
      <c r="C819" s="638"/>
      <c r="D819" s="639"/>
      <c r="E819" s="638"/>
      <c r="F819" s="638"/>
      <c r="G819" s="638"/>
      <c r="H819" s="638"/>
      <c r="I819" s="638"/>
      <c r="J819" s="638"/>
      <c r="K819" s="638"/>
      <c r="L819" s="638"/>
      <c r="M819" s="638"/>
      <c r="N819" s="638"/>
      <c r="O819" s="638"/>
      <c r="P819" s="638"/>
      <c r="Q819" s="638"/>
      <c r="R819" s="638"/>
      <c r="S819" s="638"/>
      <c r="T819" s="638"/>
      <c r="U819" s="638"/>
      <c r="V819" s="638"/>
      <c r="W819" s="638"/>
      <c r="X819" s="638"/>
      <c r="Y819" s="638"/>
      <c r="Z819" s="638"/>
    </row>
    <row r="820" spans="1:26" ht="12.75" customHeight="1" x14ac:dyDescent="0.35">
      <c r="A820" s="638"/>
      <c r="B820" s="638"/>
      <c r="C820" s="638"/>
      <c r="D820" s="639"/>
      <c r="E820" s="638"/>
      <c r="F820" s="638"/>
      <c r="G820" s="638"/>
      <c r="H820" s="638"/>
      <c r="I820" s="638"/>
      <c r="J820" s="638"/>
      <c r="K820" s="638"/>
      <c r="L820" s="638"/>
      <c r="M820" s="638"/>
      <c r="N820" s="638"/>
      <c r="O820" s="638"/>
      <c r="P820" s="638"/>
      <c r="Q820" s="638"/>
      <c r="R820" s="638"/>
      <c r="S820" s="638"/>
      <c r="T820" s="638"/>
      <c r="U820" s="638"/>
      <c r="V820" s="638"/>
      <c r="W820" s="638"/>
      <c r="X820" s="638"/>
      <c r="Y820" s="638"/>
      <c r="Z820" s="638"/>
    </row>
    <row r="821" spans="1:26" ht="12.75" customHeight="1" x14ac:dyDescent="0.35">
      <c r="A821" s="638"/>
      <c r="B821" s="638"/>
      <c r="C821" s="638"/>
      <c r="D821" s="639"/>
      <c r="E821" s="638"/>
      <c r="F821" s="638"/>
      <c r="G821" s="638"/>
      <c r="H821" s="638"/>
      <c r="I821" s="638"/>
      <c r="J821" s="638"/>
      <c r="K821" s="638"/>
      <c r="L821" s="638"/>
      <c r="M821" s="638"/>
      <c r="N821" s="638"/>
      <c r="O821" s="638"/>
      <c r="P821" s="638"/>
      <c r="Q821" s="638"/>
      <c r="R821" s="638"/>
      <c r="S821" s="638"/>
      <c r="T821" s="638"/>
      <c r="U821" s="638"/>
      <c r="V821" s="638"/>
      <c r="W821" s="638"/>
      <c r="X821" s="638"/>
      <c r="Y821" s="638"/>
      <c r="Z821" s="638"/>
    </row>
    <row r="822" spans="1:26" ht="12.75" customHeight="1" x14ac:dyDescent="0.35">
      <c r="A822" s="638"/>
      <c r="B822" s="638"/>
      <c r="C822" s="638"/>
      <c r="D822" s="639"/>
      <c r="E822" s="638"/>
      <c r="F822" s="638"/>
      <c r="G822" s="638"/>
      <c r="H822" s="638"/>
      <c r="I822" s="638"/>
      <c r="J822" s="638"/>
      <c r="K822" s="638"/>
      <c r="L822" s="638"/>
      <c r="M822" s="638"/>
      <c r="N822" s="638"/>
      <c r="O822" s="638"/>
      <c r="P822" s="638"/>
      <c r="Q822" s="638"/>
      <c r="R822" s="638"/>
      <c r="S822" s="638"/>
      <c r="T822" s="638"/>
      <c r="U822" s="638"/>
      <c r="V822" s="638"/>
      <c r="W822" s="638"/>
      <c r="X822" s="638"/>
      <c r="Y822" s="638"/>
      <c r="Z822" s="638"/>
    </row>
    <row r="823" spans="1:26" ht="12.75" customHeight="1" x14ac:dyDescent="0.35">
      <c r="A823" s="638"/>
      <c r="B823" s="638"/>
      <c r="C823" s="638"/>
      <c r="D823" s="639"/>
      <c r="E823" s="638"/>
      <c r="F823" s="638"/>
      <c r="G823" s="638"/>
      <c r="H823" s="638"/>
      <c r="I823" s="638"/>
      <c r="J823" s="638"/>
      <c r="K823" s="638"/>
      <c r="L823" s="638"/>
      <c r="M823" s="638"/>
      <c r="N823" s="638"/>
      <c r="O823" s="638"/>
      <c r="P823" s="638"/>
      <c r="Q823" s="638"/>
      <c r="R823" s="638"/>
      <c r="S823" s="638"/>
      <c r="T823" s="638"/>
      <c r="U823" s="638"/>
      <c r="V823" s="638"/>
      <c r="W823" s="638"/>
      <c r="X823" s="638"/>
      <c r="Y823" s="638"/>
      <c r="Z823" s="638"/>
    </row>
    <row r="824" spans="1:26" ht="12.75" customHeight="1" x14ac:dyDescent="0.35">
      <c r="A824" s="638"/>
      <c r="B824" s="638"/>
      <c r="C824" s="638"/>
      <c r="D824" s="639"/>
      <c r="E824" s="638"/>
      <c r="F824" s="638"/>
      <c r="G824" s="638"/>
      <c r="H824" s="638"/>
      <c r="I824" s="638"/>
      <c r="J824" s="638"/>
      <c r="K824" s="638"/>
      <c r="L824" s="638"/>
      <c r="M824" s="638"/>
      <c r="N824" s="638"/>
      <c r="O824" s="638"/>
      <c r="P824" s="638"/>
      <c r="Q824" s="638"/>
      <c r="R824" s="638"/>
      <c r="S824" s="638"/>
      <c r="T824" s="638"/>
      <c r="U824" s="638"/>
      <c r="V824" s="638"/>
      <c r="W824" s="638"/>
      <c r="X824" s="638"/>
      <c r="Y824" s="638"/>
      <c r="Z824" s="638"/>
    </row>
    <row r="825" spans="1:26" ht="12.75" customHeight="1" x14ac:dyDescent="0.35">
      <c r="A825" s="638"/>
      <c r="B825" s="638"/>
      <c r="C825" s="638"/>
      <c r="D825" s="639"/>
      <c r="E825" s="638"/>
      <c r="F825" s="638"/>
      <c r="G825" s="638"/>
      <c r="H825" s="638"/>
      <c r="I825" s="638"/>
      <c r="J825" s="638"/>
      <c r="K825" s="638"/>
      <c r="L825" s="638"/>
      <c r="M825" s="638"/>
      <c r="N825" s="638"/>
      <c r="O825" s="638"/>
      <c r="P825" s="638"/>
      <c r="Q825" s="638"/>
      <c r="R825" s="638"/>
      <c r="S825" s="638"/>
      <c r="T825" s="638"/>
      <c r="U825" s="638"/>
      <c r="V825" s="638"/>
      <c r="W825" s="638"/>
      <c r="X825" s="638"/>
      <c r="Y825" s="638"/>
      <c r="Z825" s="638"/>
    </row>
    <row r="826" spans="1:26" ht="12.75" customHeight="1" x14ac:dyDescent="0.35">
      <c r="A826" s="638"/>
      <c r="B826" s="638"/>
      <c r="C826" s="638"/>
      <c r="D826" s="639"/>
      <c r="E826" s="638"/>
      <c r="F826" s="638"/>
      <c r="G826" s="638"/>
      <c r="H826" s="638"/>
      <c r="I826" s="638"/>
      <c r="J826" s="638"/>
      <c r="K826" s="638"/>
      <c r="L826" s="638"/>
      <c r="M826" s="638"/>
      <c r="N826" s="638"/>
      <c r="O826" s="638"/>
      <c r="P826" s="638"/>
      <c r="Q826" s="638"/>
      <c r="R826" s="638"/>
      <c r="S826" s="638"/>
      <c r="T826" s="638"/>
      <c r="U826" s="638"/>
      <c r="V826" s="638"/>
      <c r="W826" s="638"/>
      <c r="X826" s="638"/>
      <c r="Y826" s="638"/>
      <c r="Z826" s="638"/>
    </row>
    <row r="827" spans="1:26" ht="12.75" customHeight="1" x14ac:dyDescent="0.35">
      <c r="A827" s="638"/>
      <c r="B827" s="638"/>
      <c r="C827" s="638"/>
      <c r="D827" s="639"/>
      <c r="E827" s="638"/>
      <c r="F827" s="638"/>
      <c r="G827" s="638"/>
      <c r="H827" s="638"/>
      <c r="I827" s="638"/>
      <c r="J827" s="638"/>
      <c r="K827" s="638"/>
      <c r="L827" s="638"/>
      <c r="M827" s="638"/>
      <c r="N827" s="638"/>
      <c r="O827" s="638"/>
      <c r="P827" s="638"/>
      <c r="Q827" s="638"/>
      <c r="R827" s="638"/>
      <c r="S827" s="638"/>
      <c r="T827" s="638"/>
      <c r="U827" s="638"/>
      <c r="V827" s="638"/>
      <c r="W827" s="638"/>
      <c r="X827" s="638"/>
      <c r="Y827" s="638"/>
      <c r="Z827" s="638"/>
    </row>
    <row r="828" spans="1:26" ht="12.75" customHeight="1" x14ac:dyDescent="0.35">
      <c r="A828" s="638"/>
      <c r="B828" s="638"/>
      <c r="C828" s="638"/>
      <c r="D828" s="639"/>
      <c r="E828" s="638"/>
      <c r="F828" s="638"/>
      <c r="G828" s="638"/>
      <c r="H828" s="638"/>
      <c r="I828" s="638"/>
      <c r="J828" s="638"/>
      <c r="K828" s="638"/>
      <c r="L828" s="638"/>
      <c r="M828" s="638"/>
      <c r="N828" s="638"/>
      <c r="O828" s="638"/>
      <c r="P828" s="638"/>
      <c r="Q828" s="638"/>
      <c r="R828" s="638"/>
      <c r="S828" s="638"/>
      <c r="T828" s="638"/>
      <c r="U828" s="638"/>
      <c r="V828" s="638"/>
      <c r="W828" s="638"/>
      <c r="X828" s="638"/>
      <c r="Y828" s="638"/>
      <c r="Z828" s="638"/>
    </row>
    <row r="829" spans="1:26" ht="12.75" customHeight="1" x14ac:dyDescent="0.35">
      <c r="A829" s="638"/>
      <c r="B829" s="638"/>
      <c r="C829" s="638"/>
      <c r="D829" s="639"/>
      <c r="E829" s="638"/>
      <c r="F829" s="638"/>
      <c r="G829" s="638"/>
      <c r="H829" s="638"/>
      <c r="I829" s="638"/>
      <c r="J829" s="638"/>
      <c r="K829" s="638"/>
      <c r="L829" s="638"/>
      <c r="M829" s="638"/>
      <c r="N829" s="638"/>
      <c r="O829" s="638"/>
      <c r="P829" s="638"/>
      <c r="Q829" s="638"/>
      <c r="R829" s="638"/>
      <c r="S829" s="638"/>
      <c r="T829" s="638"/>
      <c r="U829" s="638"/>
      <c r="V829" s="638"/>
      <c r="W829" s="638"/>
      <c r="X829" s="638"/>
      <c r="Y829" s="638"/>
      <c r="Z829" s="638"/>
    </row>
    <row r="830" spans="1:26" ht="12.75" customHeight="1" x14ac:dyDescent="0.35">
      <c r="A830" s="638"/>
      <c r="B830" s="638"/>
      <c r="C830" s="638"/>
      <c r="D830" s="639"/>
      <c r="E830" s="638"/>
      <c r="F830" s="638"/>
      <c r="G830" s="638"/>
      <c r="H830" s="638"/>
      <c r="I830" s="638"/>
      <c r="J830" s="638"/>
      <c r="K830" s="638"/>
      <c r="L830" s="638"/>
      <c r="M830" s="638"/>
      <c r="N830" s="638"/>
      <c r="O830" s="638"/>
      <c r="P830" s="638"/>
      <c r="Q830" s="638"/>
      <c r="R830" s="638"/>
      <c r="S830" s="638"/>
      <c r="T830" s="638"/>
      <c r="U830" s="638"/>
      <c r="V830" s="638"/>
      <c r="W830" s="638"/>
      <c r="X830" s="638"/>
      <c r="Y830" s="638"/>
      <c r="Z830" s="638"/>
    </row>
    <row r="831" spans="1:26" ht="12.75" customHeight="1" x14ac:dyDescent="0.35">
      <c r="A831" s="638"/>
      <c r="B831" s="638"/>
      <c r="C831" s="638"/>
      <c r="D831" s="639"/>
      <c r="E831" s="638"/>
      <c r="F831" s="638"/>
      <c r="G831" s="638"/>
      <c r="H831" s="638"/>
      <c r="I831" s="638"/>
      <c r="J831" s="638"/>
      <c r="K831" s="638"/>
      <c r="L831" s="638"/>
      <c r="M831" s="638"/>
      <c r="N831" s="638"/>
      <c r="O831" s="638"/>
      <c r="P831" s="638"/>
      <c r="Q831" s="638"/>
      <c r="R831" s="638"/>
      <c r="S831" s="638"/>
      <c r="T831" s="638"/>
      <c r="U831" s="638"/>
      <c r="V831" s="638"/>
      <c r="W831" s="638"/>
      <c r="X831" s="638"/>
      <c r="Y831" s="638"/>
      <c r="Z831" s="638"/>
    </row>
    <row r="832" spans="1:26" ht="12.75" customHeight="1" x14ac:dyDescent="0.35">
      <c r="A832" s="638"/>
      <c r="B832" s="638"/>
      <c r="C832" s="638"/>
      <c r="D832" s="639"/>
      <c r="E832" s="638"/>
      <c r="F832" s="638"/>
      <c r="G832" s="638"/>
      <c r="H832" s="638"/>
      <c r="I832" s="638"/>
      <c r="J832" s="638"/>
      <c r="K832" s="638"/>
      <c r="L832" s="638"/>
      <c r="M832" s="638"/>
      <c r="N832" s="638"/>
      <c r="O832" s="638"/>
      <c r="P832" s="638"/>
      <c r="Q832" s="638"/>
      <c r="R832" s="638"/>
      <c r="S832" s="638"/>
      <c r="T832" s="638"/>
      <c r="U832" s="638"/>
      <c r="V832" s="638"/>
      <c r="W832" s="638"/>
      <c r="X832" s="638"/>
      <c r="Y832" s="638"/>
      <c r="Z832" s="638"/>
    </row>
    <row r="833" spans="1:26" ht="12.75" customHeight="1" x14ac:dyDescent="0.35">
      <c r="A833" s="638"/>
      <c r="B833" s="638"/>
      <c r="C833" s="638"/>
      <c r="D833" s="639"/>
      <c r="E833" s="638"/>
      <c r="F833" s="638"/>
      <c r="G833" s="638"/>
      <c r="H833" s="638"/>
      <c r="I833" s="638"/>
      <c r="J833" s="638"/>
      <c r="K833" s="638"/>
      <c r="L833" s="638"/>
      <c r="M833" s="638"/>
      <c r="N833" s="638"/>
      <c r="O833" s="638"/>
      <c r="P833" s="638"/>
      <c r="Q833" s="638"/>
      <c r="R833" s="638"/>
      <c r="S833" s="638"/>
      <c r="T833" s="638"/>
      <c r="U833" s="638"/>
      <c r="V833" s="638"/>
      <c r="W833" s="638"/>
      <c r="X833" s="638"/>
      <c r="Y833" s="638"/>
      <c r="Z833" s="638"/>
    </row>
    <row r="834" spans="1:26" ht="12.75" customHeight="1" x14ac:dyDescent="0.35">
      <c r="A834" s="638"/>
      <c r="B834" s="638"/>
      <c r="C834" s="638"/>
      <c r="D834" s="639"/>
      <c r="E834" s="638"/>
      <c r="F834" s="638"/>
      <c r="G834" s="638"/>
      <c r="H834" s="638"/>
      <c r="I834" s="638"/>
      <c r="J834" s="638"/>
      <c r="K834" s="638"/>
      <c r="L834" s="638"/>
      <c r="M834" s="638"/>
      <c r="N834" s="638"/>
      <c r="O834" s="638"/>
      <c r="P834" s="638"/>
      <c r="Q834" s="638"/>
      <c r="R834" s="638"/>
      <c r="S834" s="638"/>
      <c r="T834" s="638"/>
      <c r="U834" s="638"/>
      <c r="V834" s="638"/>
      <c r="W834" s="638"/>
      <c r="X834" s="638"/>
      <c r="Y834" s="638"/>
      <c r="Z834" s="638"/>
    </row>
    <row r="835" spans="1:26" ht="12.75" customHeight="1" x14ac:dyDescent="0.35">
      <c r="A835" s="638"/>
      <c r="B835" s="638"/>
      <c r="C835" s="638"/>
      <c r="D835" s="639"/>
      <c r="E835" s="638"/>
      <c r="F835" s="638"/>
      <c r="G835" s="638"/>
      <c r="H835" s="638"/>
      <c r="I835" s="638"/>
      <c r="J835" s="638"/>
      <c r="K835" s="638"/>
      <c r="L835" s="638"/>
      <c r="M835" s="638"/>
      <c r="N835" s="638"/>
      <c r="O835" s="638"/>
      <c r="P835" s="638"/>
      <c r="Q835" s="638"/>
      <c r="R835" s="638"/>
      <c r="S835" s="638"/>
      <c r="T835" s="638"/>
      <c r="U835" s="638"/>
      <c r="V835" s="638"/>
      <c r="W835" s="638"/>
      <c r="X835" s="638"/>
      <c r="Y835" s="638"/>
      <c r="Z835" s="638"/>
    </row>
    <row r="836" spans="1:26" ht="12.75" customHeight="1" x14ac:dyDescent="0.35">
      <c r="A836" s="638"/>
      <c r="B836" s="638"/>
      <c r="C836" s="638"/>
      <c r="D836" s="639"/>
      <c r="E836" s="638"/>
      <c r="F836" s="638"/>
      <c r="G836" s="638"/>
      <c r="H836" s="638"/>
      <c r="I836" s="638"/>
      <c r="J836" s="638"/>
      <c r="K836" s="638"/>
      <c r="L836" s="638"/>
      <c r="M836" s="638"/>
      <c r="N836" s="638"/>
      <c r="O836" s="638"/>
      <c r="P836" s="638"/>
      <c r="Q836" s="638"/>
      <c r="R836" s="638"/>
      <c r="S836" s="638"/>
      <c r="T836" s="638"/>
      <c r="U836" s="638"/>
      <c r="V836" s="638"/>
      <c r="W836" s="638"/>
      <c r="X836" s="638"/>
      <c r="Y836" s="638"/>
      <c r="Z836" s="638"/>
    </row>
    <row r="837" spans="1:26" ht="12.75" customHeight="1" x14ac:dyDescent="0.35">
      <c r="A837" s="638"/>
      <c r="B837" s="638"/>
      <c r="C837" s="638"/>
      <c r="D837" s="639"/>
      <c r="E837" s="638"/>
      <c r="F837" s="638"/>
      <c r="G837" s="638"/>
      <c r="H837" s="638"/>
      <c r="I837" s="638"/>
      <c r="J837" s="638"/>
      <c r="K837" s="638"/>
      <c r="L837" s="638"/>
      <c r="M837" s="638"/>
      <c r="N837" s="638"/>
      <c r="O837" s="638"/>
      <c r="P837" s="638"/>
      <c r="Q837" s="638"/>
      <c r="R837" s="638"/>
      <c r="S837" s="638"/>
      <c r="T837" s="638"/>
      <c r="U837" s="638"/>
      <c r="V837" s="638"/>
      <c r="W837" s="638"/>
      <c r="X837" s="638"/>
      <c r="Y837" s="638"/>
      <c r="Z837" s="638"/>
    </row>
    <row r="838" spans="1:26" ht="12.75" customHeight="1" x14ac:dyDescent="0.35">
      <c r="A838" s="638"/>
      <c r="B838" s="638"/>
      <c r="C838" s="638"/>
      <c r="D838" s="639"/>
      <c r="E838" s="638"/>
      <c r="F838" s="638"/>
      <c r="G838" s="638"/>
      <c r="H838" s="638"/>
      <c r="I838" s="638"/>
      <c r="J838" s="638"/>
      <c r="K838" s="638"/>
      <c r="L838" s="638"/>
      <c r="M838" s="638"/>
      <c r="N838" s="638"/>
      <c r="O838" s="638"/>
      <c r="P838" s="638"/>
      <c r="Q838" s="638"/>
      <c r="R838" s="638"/>
      <c r="S838" s="638"/>
      <c r="T838" s="638"/>
      <c r="U838" s="638"/>
      <c r="V838" s="638"/>
      <c r="W838" s="638"/>
      <c r="X838" s="638"/>
      <c r="Y838" s="638"/>
      <c r="Z838" s="638"/>
    </row>
    <row r="839" spans="1:26" ht="12.75" customHeight="1" x14ac:dyDescent="0.35">
      <c r="A839" s="638"/>
      <c r="B839" s="638"/>
      <c r="C839" s="638"/>
      <c r="D839" s="639"/>
      <c r="E839" s="638"/>
      <c r="F839" s="638"/>
      <c r="G839" s="638"/>
      <c r="H839" s="638"/>
      <c r="I839" s="638"/>
      <c r="J839" s="638"/>
      <c r="K839" s="638"/>
      <c r="L839" s="638"/>
      <c r="M839" s="638"/>
      <c r="N839" s="638"/>
      <c r="O839" s="638"/>
      <c r="P839" s="638"/>
      <c r="Q839" s="638"/>
      <c r="R839" s="638"/>
      <c r="S839" s="638"/>
      <c r="T839" s="638"/>
      <c r="U839" s="638"/>
      <c r="V839" s="638"/>
      <c r="W839" s="638"/>
      <c r="X839" s="638"/>
      <c r="Y839" s="638"/>
      <c r="Z839" s="638"/>
    </row>
    <row r="840" spans="1:26" ht="12.75" customHeight="1" x14ac:dyDescent="0.35">
      <c r="A840" s="638"/>
      <c r="B840" s="638"/>
      <c r="C840" s="638"/>
      <c r="D840" s="639"/>
      <c r="E840" s="638"/>
      <c r="F840" s="638"/>
      <c r="G840" s="638"/>
      <c r="H840" s="638"/>
      <c r="I840" s="638"/>
      <c r="J840" s="638"/>
      <c r="K840" s="638"/>
      <c r="L840" s="638"/>
      <c r="M840" s="638"/>
      <c r="N840" s="638"/>
      <c r="O840" s="638"/>
      <c r="P840" s="638"/>
      <c r="Q840" s="638"/>
      <c r="R840" s="638"/>
      <c r="S840" s="638"/>
      <c r="T840" s="638"/>
      <c r="U840" s="638"/>
      <c r="V840" s="638"/>
      <c r="W840" s="638"/>
      <c r="X840" s="638"/>
      <c r="Y840" s="638"/>
      <c r="Z840" s="638"/>
    </row>
    <row r="841" spans="1:26" ht="12.75" customHeight="1" x14ac:dyDescent="0.35">
      <c r="A841" s="638"/>
      <c r="B841" s="638"/>
      <c r="C841" s="638"/>
      <c r="D841" s="639"/>
      <c r="E841" s="638"/>
      <c r="F841" s="638"/>
      <c r="G841" s="638"/>
      <c r="H841" s="638"/>
      <c r="I841" s="638"/>
      <c r="J841" s="638"/>
      <c r="K841" s="638"/>
      <c r="L841" s="638"/>
      <c r="M841" s="638"/>
      <c r="N841" s="638"/>
      <c r="O841" s="638"/>
      <c r="P841" s="638"/>
      <c r="Q841" s="638"/>
      <c r="R841" s="638"/>
      <c r="S841" s="638"/>
      <c r="T841" s="638"/>
      <c r="U841" s="638"/>
      <c r="V841" s="638"/>
      <c r="W841" s="638"/>
      <c r="X841" s="638"/>
      <c r="Y841" s="638"/>
      <c r="Z841" s="638"/>
    </row>
    <row r="842" spans="1:26" ht="12.75" customHeight="1" x14ac:dyDescent="0.35">
      <c r="A842" s="638"/>
      <c r="B842" s="638"/>
      <c r="C842" s="638"/>
      <c r="D842" s="639"/>
      <c r="E842" s="638"/>
      <c r="F842" s="638"/>
      <c r="G842" s="638"/>
      <c r="H842" s="638"/>
      <c r="I842" s="638"/>
      <c r="J842" s="638"/>
      <c r="K842" s="638"/>
      <c r="L842" s="638"/>
      <c r="M842" s="638"/>
      <c r="N842" s="638"/>
      <c r="O842" s="638"/>
      <c r="P842" s="638"/>
      <c r="Q842" s="638"/>
      <c r="R842" s="638"/>
      <c r="S842" s="638"/>
      <c r="T842" s="638"/>
      <c r="U842" s="638"/>
      <c r="V842" s="638"/>
      <c r="W842" s="638"/>
      <c r="X842" s="638"/>
      <c r="Y842" s="638"/>
      <c r="Z842" s="638"/>
    </row>
    <row r="843" spans="1:26" ht="12.75" customHeight="1" x14ac:dyDescent="0.35">
      <c r="A843" s="638"/>
      <c r="B843" s="638"/>
      <c r="C843" s="638"/>
      <c r="D843" s="639"/>
      <c r="E843" s="638"/>
      <c r="F843" s="638"/>
      <c r="G843" s="638"/>
      <c r="H843" s="638"/>
      <c r="I843" s="638"/>
      <c r="J843" s="638"/>
      <c r="K843" s="638"/>
      <c r="L843" s="638"/>
      <c r="M843" s="638"/>
      <c r="N843" s="638"/>
      <c r="O843" s="638"/>
      <c r="P843" s="638"/>
      <c r="Q843" s="638"/>
      <c r="R843" s="638"/>
      <c r="S843" s="638"/>
      <c r="T843" s="638"/>
      <c r="U843" s="638"/>
      <c r="V843" s="638"/>
      <c r="W843" s="638"/>
      <c r="X843" s="638"/>
      <c r="Y843" s="638"/>
      <c r="Z843" s="638"/>
    </row>
    <row r="844" spans="1:26" ht="12.75" customHeight="1" x14ac:dyDescent="0.35">
      <c r="A844" s="638"/>
      <c r="B844" s="638"/>
      <c r="C844" s="638"/>
      <c r="D844" s="639"/>
      <c r="E844" s="638"/>
      <c r="F844" s="638"/>
      <c r="G844" s="638"/>
      <c r="H844" s="638"/>
      <c r="I844" s="638"/>
      <c r="J844" s="638"/>
      <c r="K844" s="638"/>
      <c r="L844" s="638"/>
      <c r="M844" s="638"/>
      <c r="N844" s="638"/>
      <c r="O844" s="638"/>
      <c r="P844" s="638"/>
      <c r="Q844" s="638"/>
      <c r="R844" s="638"/>
      <c r="S844" s="638"/>
      <c r="T844" s="638"/>
      <c r="U844" s="638"/>
      <c r="V844" s="638"/>
      <c r="W844" s="638"/>
      <c r="X844" s="638"/>
      <c r="Y844" s="638"/>
      <c r="Z844" s="638"/>
    </row>
    <row r="845" spans="1:26" ht="12.75" customHeight="1" x14ac:dyDescent="0.35">
      <c r="A845" s="638"/>
      <c r="B845" s="638"/>
      <c r="C845" s="638"/>
      <c r="D845" s="639"/>
      <c r="E845" s="638"/>
      <c r="F845" s="638"/>
      <c r="G845" s="638"/>
      <c r="H845" s="638"/>
      <c r="I845" s="638"/>
      <c r="J845" s="638"/>
      <c r="K845" s="638"/>
      <c r="L845" s="638"/>
      <c r="M845" s="638"/>
      <c r="N845" s="638"/>
      <c r="O845" s="638"/>
      <c r="P845" s="638"/>
      <c r="Q845" s="638"/>
      <c r="R845" s="638"/>
      <c r="S845" s="638"/>
      <c r="T845" s="638"/>
      <c r="U845" s="638"/>
      <c r="V845" s="638"/>
      <c r="W845" s="638"/>
      <c r="X845" s="638"/>
      <c r="Y845" s="638"/>
      <c r="Z845" s="638"/>
    </row>
    <row r="846" spans="1:26" ht="12.75" customHeight="1" x14ac:dyDescent="0.35">
      <c r="A846" s="638"/>
      <c r="B846" s="638"/>
      <c r="C846" s="638"/>
      <c r="D846" s="639"/>
      <c r="E846" s="638"/>
      <c r="F846" s="638"/>
      <c r="G846" s="638"/>
      <c r="H846" s="638"/>
      <c r="I846" s="638"/>
      <c r="J846" s="638"/>
      <c r="K846" s="638"/>
      <c r="L846" s="638"/>
      <c r="M846" s="638"/>
      <c r="N846" s="638"/>
      <c r="O846" s="638"/>
      <c r="P846" s="638"/>
      <c r="Q846" s="638"/>
      <c r="R846" s="638"/>
      <c r="S846" s="638"/>
      <c r="T846" s="638"/>
      <c r="U846" s="638"/>
      <c r="V846" s="638"/>
      <c r="W846" s="638"/>
      <c r="X846" s="638"/>
      <c r="Y846" s="638"/>
      <c r="Z846" s="638"/>
    </row>
    <row r="847" spans="1:26" ht="12.75" customHeight="1" x14ac:dyDescent="0.35">
      <c r="A847" s="638"/>
      <c r="B847" s="638"/>
      <c r="C847" s="638"/>
      <c r="D847" s="639"/>
      <c r="E847" s="638"/>
      <c r="F847" s="638"/>
      <c r="G847" s="638"/>
      <c r="H847" s="638"/>
      <c r="I847" s="638"/>
      <c r="J847" s="638"/>
      <c r="K847" s="638"/>
      <c r="L847" s="638"/>
      <c r="M847" s="638"/>
      <c r="N847" s="638"/>
      <c r="O847" s="638"/>
      <c r="P847" s="638"/>
      <c r="Q847" s="638"/>
      <c r="R847" s="638"/>
      <c r="S847" s="638"/>
      <c r="T847" s="638"/>
      <c r="U847" s="638"/>
      <c r="V847" s="638"/>
      <c r="W847" s="638"/>
      <c r="X847" s="638"/>
      <c r="Y847" s="638"/>
      <c r="Z847" s="638"/>
    </row>
    <row r="848" spans="1:26" ht="12.75" customHeight="1" x14ac:dyDescent="0.35">
      <c r="A848" s="638"/>
      <c r="B848" s="638"/>
      <c r="C848" s="638"/>
      <c r="D848" s="639"/>
      <c r="E848" s="638"/>
      <c r="F848" s="638"/>
      <c r="G848" s="638"/>
      <c r="H848" s="638"/>
      <c r="I848" s="638"/>
      <c r="J848" s="638"/>
      <c r="K848" s="638"/>
      <c r="L848" s="638"/>
      <c r="M848" s="638"/>
      <c r="N848" s="638"/>
      <c r="O848" s="638"/>
      <c r="P848" s="638"/>
      <c r="Q848" s="638"/>
      <c r="R848" s="638"/>
      <c r="S848" s="638"/>
      <c r="T848" s="638"/>
      <c r="U848" s="638"/>
      <c r="V848" s="638"/>
      <c r="W848" s="638"/>
      <c r="X848" s="638"/>
      <c r="Y848" s="638"/>
      <c r="Z848" s="638"/>
    </row>
    <row r="849" spans="1:26" ht="12.75" customHeight="1" x14ac:dyDescent="0.35">
      <c r="A849" s="638"/>
      <c r="B849" s="638"/>
      <c r="C849" s="638"/>
      <c r="D849" s="639"/>
      <c r="E849" s="638"/>
      <c r="F849" s="638"/>
      <c r="G849" s="638"/>
      <c r="H849" s="638"/>
      <c r="I849" s="638"/>
      <c r="J849" s="638"/>
      <c r="K849" s="638"/>
      <c r="L849" s="638"/>
      <c r="M849" s="638"/>
      <c r="N849" s="638"/>
      <c r="O849" s="638"/>
      <c r="P849" s="638"/>
      <c r="Q849" s="638"/>
      <c r="R849" s="638"/>
      <c r="S849" s="638"/>
      <c r="T849" s="638"/>
      <c r="U849" s="638"/>
      <c r="V849" s="638"/>
      <c r="W849" s="638"/>
      <c r="X849" s="638"/>
      <c r="Y849" s="638"/>
      <c r="Z849" s="638"/>
    </row>
    <row r="850" spans="1:26" ht="12.75" customHeight="1" x14ac:dyDescent="0.35">
      <c r="A850" s="638"/>
      <c r="B850" s="638"/>
      <c r="C850" s="638"/>
      <c r="D850" s="639"/>
      <c r="E850" s="638"/>
      <c r="F850" s="638"/>
      <c r="G850" s="638"/>
      <c r="H850" s="638"/>
      <c r="I850" s="638"/>
      <c r="J850" s="638"/>
      <c r="K850" s="638"/>
      <c r="L850" s="638"/>
      <c r="M850" s="638"/>
      <c r="N850" s="638"/>
      <c r="O850" s="638"/>
      <c r="P850" s="638"/>
      <c r="Q850" s="638"/>
      <c r="R850" s="638"/>
      <c r="S850" s="638"/>
      <c r="T850" s="638"/>
      <c r="U850" s="638"/>
      <c r="V850" s="638"/>
      <c r="W850" s="638"/>
      <c r="X850" s="638"/>
      <c r="Y850" s="638"/>
      <c r="Z850" s="638"/>
    </row>
    <row r="851" spans="1:26" ht="12.75" customHeight="1" x14ac:dyDescent="0.35">
      <c r="A851" s="638"/>
      <c r="B851" s="638"/>
      <c r="C851" s="638"/>
      <c r="D851" s="639"/>
      <c r="E851" s="638"/>
      <c r="F851" s="638"/>
      <c r="G851" s="638"/>
      <c r="H851" s="638"/>
      <c r="I851" s="638"/>
      <c r="J851" s="638"/>
      <c r="K851" s="638"/>
      <c r="L851" s="638"/>
      <c r="M851" s="638"/>
      <c r="N851" s="638"/>
      <c r="O851" s="638"/>
      <c r="P851" s="638"/>
      <c r="Q851" s="638"/>
      <c r="R851" s="638"/>
      <c r="S851" s="638"/>
      <c r="T851" s="638"/>
      <c r="U851" s="638"/>
      <c r="V851" s="638"/>
      <c r="W851" s="638"/>
      <c r="X851" s="638"/>
      <c r="Y851" s="638"/>
      <c r="Z851" s="638"/>
    </row>
    <row r="852" spans="1:26" ht="12.75" customHeight="1" x14ac:dyDescent="0.35">
      <c r="A852" s="638"/>
      <c r="B852" s="638"/>
      <c r="C852" s="638"/>
      <c r="D852" s="639"/>
      <c r="E852" s="638"/>
      <c r="F852" s="638"/>
      <c r="G852" s="638"/>
      <c r="H852" s="638"/>
      <c r="I852" s="638"/>
      <c r="J852" s="638"/>
      <c r="K852" s="638"/>
      <c r="L852" s="638"/>
      <c r="M852" s="638"/>
      <c r="N852" s="638"/>
      <c r="O852" s="638"/>
      <c r="P852" s="638"/>
      <c r="Q852" s="638"/>
      <c r="R852" s="638"/>
      <c r="S852" s="638"/>
      <c r="T852" s="638"/>
      <c r="U852" s="638"/>
      <c r="V852" s="638"/>
      <c r="W852" s="638"/>
      <c r="X852" s="638"/>
      <c r="Y852" s="638"/>
      <c r="Z852" s="638"/>
    </row>
    <row r="853" spans="1:26" ht="12.75" customHeight="1" x14ac:dyDescent="0.35">
      <c r="A853" s="638"/>
      <c r="B853" s="638"/>
      <c r="C853" s="638"/>
      <c r="D853" s="639"/>
      <c r="E853" s="638"/>
      <c r="F853" s="638"/>
      <c r="G853" s="638"/>
      <c r="H853" s="638"/>
      <c r="I853" s="638"/>
      <c r="J853" s="638"/>
      <c r="K853" s="638"/>
      <c r="L853" s="638"/>
      <c r="M853" s="638"/>
      <c r="N853" s="638"/>
      <c r="O853" s="638"/>
      <c r="P853" s="638"/>
      <c r="Q853" s="638"/>
      <c r="R853" s="638"/>
      <c r="S853" s="638"/>
      <c r="T853" s="638"/>
      <c r="U853" s="638"/>
      <c r="V853" s="638"/>
      <c r="W853" s="638"/>
      <c r="X853" s="638"/>
      <c r="Y853" s="638"/>
      <c r="Z853" s="638"/>
    </row>
    <row r="854" spans="1:26" ht="12.75" customHeight="1" x14ac:dyDescent="0.35">
      <c r="A854" s="638"/>
      <c r="B854" s="638"/>
      <c r="C854" s="638"/>
      <c r="D854" s="639"/>
      <c r="E854" s="638"/>
      <c r="F854" s="638"/>
      <c r="G854" s="638"/>
      <c r="H854" s="638"/>
      <c r="I854" s="638"/>
      <c r="J854" s="638"/>
      <c r="K854" s="638"/>
      <c r="L854" s="638"/>
      <c r="M854" s="638"/>
      <c r="N854" s="638"/>
      <c r="O854" s="638"/>
      <c r="P854" s="638"/>
      <c r="Q854" s="638"/>
      <c r="R854" s="638"/>
      <c r="S854" s="638"/>
      <c r="T854" s="638"/>
      <c r="U854" s="638"/>
      <c r="V854" s="638"/>
      <c r="W854" s="638"/>
      <c r="X854" s="638"/>
      <c r="Y854" s="638"/>
      <c r="Z854" s="638"/>
    </row>
    <row r="855" spans="1:26" ht="12.75" customHeight="1" x14ac:dyDescent="0.35">
      <c r="A855" s="638"/>
      <c r="B855" s="638"/>
      <c r="C855" s="638"/>
      <c r="D855" s="639"/>
      <c r="E855" s="638"/>
      <c r="F855" s="638"/>
      <c r="G855" s="638"/>
      <c r="H855" s="638"/>
      <c r="I855" s="638"/>
      <c r="J855" s="638"/>
      <c r="K855" s="638"/>
      <c r="L855" s="638"/>
      <c r="M855" s="638"/>
      <c r="N855" s="638"/>
      <c r="O855" s="638"/>
      <c r="P855" s="638"/>
      <c r="Q855" s="638"/>
      <c r="R855" s="638"/>
      <c r="S855" s="638"/>
      <c r="T855" s="638"/>
      <c r="U855" s="638"/>
      <c r="V855" s="638"/>
      <c r="W855" s="638"/>
      <c r="X855" s="638"/>
      <c r="Y855" s="638"/>
      <c r="Z855" s="638"/>
    </row>
    <row r="856" spans="1:26" ht="12.75" customHeight="1" x14ac:dyDescent="0.35">
      <c r="A856" s="638"/>
      <c r="B856" s="638"/>
      <c r="C856" s="638"/>
      <c r="D856" s="639"/>
      <c r="E856" s="638"/>
      <c r="F856" s="638"/>
      <c r="G856" s="638"/>
      <c r="H856" s="638"/>
      <c r="I856" s="638"/>
      <c r="J856" s="638"/>
      <c r="K856" s="638"/>
      <c r="L856" s="638"/>
      <c r="M856" s="638"/>
      <c r="N856" s="638"/>
      <c r="O856" s="638"/>
      <c r="P856" s="638"/>
      <c r="Q856" s="638"/>
      <c r="R856" s="638"/>
      <c r="S856" s="638"/>
      <c r="T856" s="638"/>
      <c r="U856" s="638"/>
      <c r="V856" s="638"/>
      <c r="W856" s="638"/>
      <c r="X856" s="638"/>
      <c r="Y856" s="638"/>
      <c r="Z856" s="638"/>
    </row>
    <row r="857" spans="1:26" ht="12.75" customHeight="1" x14ac:dyDescent="0.35">
      <c r="A857" s="638"/>
      <c r="B857" s="638"/>
      <c r="C857" s="638"/>
      <c r="D857" s="639"/>
      <c r="E857" s="638"/>
      <c r="F857" s="638"/>
      <c r="G857" s="638"/>
      <c r="H857" s="638"/>
      <c r="I857" s="638"/>
      <c r="J857" s="638"/>
      <c r="K857" s="638"/>
      <c r="L857" s="638"/>
      <c r="M857" s="638"/>
      <c r="N857" s="638"/>
      <c r="O857" s="638"/>
      <c r="P857" s="638"/>
      <c r="Q857" s="638"/>
      <c r="R857" s="638"/>
      <c r="S857" s="638"/>
      <c r="T857" s="638"/>
      <c r="U857" s="638"/>
      <c r="V857" s="638"/>
      <c r="W857" s="638"/>
      <c r="X857" s="638"/>
      <c r="Y857" s="638"/>
      <c r="Z857" s="638"/>
    </row>
    <row r="858" spans="1:26" ht="12.75" customHeight="1" x14ac:dyDescent="0.35">
      <c r="A858" s="638"/>
      <c r="B858" s="638"/>
      <c r="C858" s="638"/>
      <c r="D858" s="639"/>
      <c r="E858" s="638"/>
      <c r="F858" s="638"/>
      <c r="G858" s="638"/>
      <c r="H858" s="638"/>
      <c r="I858" s="638"/>
      <c r="J858" s="638"/>
      <c r="K858" s="638"/>
      <c r="L858" s="638"/>
      <c r="M858" s="638"/>
      <c r="N858" s="638"/>
      <c r="O858" s="638"/>
      <c r="P858" s="638"/>
      <c r="Q858" s="638"/>
      <c r="R858" s="638"/>
      <c r="S858" s="638"/>
      <c r="T858" s="638"/>
      <c r="U858" s="638"/>
      <c r="V858" s="638"/>
      <c r="W858" s="638"/>
      <c r="X858" s="638"/>
      <c r="Y858" s="638"/>
      <c r="Z858" s="638"/>
    </row>
    <row r="859" spans="1:26" ht="12.75" customHeight="1" x14ac:dyDescent="0.35">
      <c r="A859" s="638"/>
      <c r="B859" s="638"/>
      <c r="C859" s="638"/>
      <c r="D859" s="639"/>
      <c r="E859" s="638"/>
      <c r="F859" s="638"/>
      <c r="G859" s="638"/>
      <c r="H859" s="638"/>
      <c r="I859" s="638"/>
      <c r="J859" s="638"/>
      <c r="K859" s="638"/>
      <c r="L859" s="638"/>
      <c r="M859" s="638"/>
      <c r="N859" s="638"/>
      <c r="O859" s="638"/>
      <c r="P859" s="638"/>
      <c r="Q859" s="638"/>
      <c r="R859" s="638"/>
      <c r="S859" s="638"/>
      <c r="T859" s="638"/>
      <c r="U859" s="638"/>
      <c r="V859" s="638"/>
      <c r="W859" s="638"/>
      <c r="X859" s="638"/>
      <c r="Y859" s="638"/>
      <c r="Z859" s="638"/>
    </row>
    <row r="860" spans="1:26" ht="12.75" customHeight="1" x14ac:dyDescent="0.35">
      <c r="A860" s="638"/>
      <c r="B860" s="638"/>
      <c r="C860" s="638"/>
      <c r="D860" s="639"/>
      <c r="E860" s="638"/>
      <c r="F860" s="638"/>
      <c r="G860" s="638"/>
      <c r="H860" s="638"/>
      <c r="I860" s="638"/>
      <c r="J860" s="638"/>
      <c r="K860" s="638"/>
      <c r="L860" s="638"/>
      <c r="M860" s="638"/>
      <c r="N860" s="638"/>
      <c r="O860" s="638"/>
      <c r="P860" s="638"/>
      <c r="Q860" s="638"/>
      <c r="R860" s="638"/>
      <c r="S860" s="638"/>
      <c r="T860" s="638"/>
      <c r="U860" s="638"/>
      <c r="V860" s="638"/>
      <c r="W860" s="638"/>
      <c r="X860" s="638"/>
      <c r="Y860" s="638"/>
      <c r="Z860" s="638"/>
    </row>
    <row r="861" spans="1:26" ht="12.75" customHeight="1" x14ac:dyDescent="0.35">
      <c r="A861" s="638"/>
      <c r="B861" s="638"/>
      <c r="C861" s="638"/>
      <c r="D861" s="639"/>
      <c r="E861" s="638"/>
      <c r="F861" s="638"/>
      <c r="G861" s="638"/>
      <c r="H861" s="638"/>
      <c r="I861" s="638"/>
      <c r="J861" s="638"/>
      <c r="K861" s="638"/>
      <c r="L861" s="638"/>
      <c r="M861" s="638"/>
      <c r="N861" s="638"/>
      <c r="O861" s="638"/>
      <c r="P861" s="638"/>
      <c r="Q861" s="638"/>
      <c r="R861" s="638"/>
      <c r="S861" s="638"/>
      <c r="T861" s="638"/>
      <c r="U861" s="638"/>
      <c r="V861" s="638"/>
      <c r="W861" s="638"/>
      <c r="X861" s="638"/>
      <c r="Y861" s="638"/>
      <c r="Z861" s="638"/>
    </row>
    <row r="862" spans="1:26" ht="12.75" customHeight="1" x14ac:dyDescent="0.35">
      <c r="A862" s="638"/>
      <c r="B862" s="638"/>
      <c r="C862" s="638"/>
      <c r="D862" s="639"/>
      <c r="E862" s="638"/>
      <c r="F862" s="638"/>
      <c r="G862" s="638"/>
      <c r="H862" s="638"/>
      <c r="I862" s="638"/>
      <c r="J862" s="638"/>
      <c r="K862" s="638"/>
      <c r="L862" s="638"/>
      <c r="M862" s="638"/>
      <c r="N862" s="638"/>
      <c r="O862" s="638"/>
      <c r="P862" s="638"/>
      <c r="Q862" s="638"/>
      <c r="R862" s="638"/>
      <c r="S862" s="638"/>
      <c r="T862" s="638"/>
      <c r="U862" s="638"/>
      <c r="V862" s="638"/>
      <c r="W862" s="638"/>
      <c r="X862" s="638"/>
      <c r="Y862" s="638"/>
      <c r="Z862" s="638"/>
    </row>
    <row r="863" spans="1:26" ht="12.75" customHeight="1" x14ac:dyDescent="0.35">
      <c r="A863" s="638"/>
      <c r="B863" s="638"/>
      <c r="C863" s="638"/>
      <c r="D863" s="639"/>
      <c r="E863" s="638"/>
      <c r="F863" s="638"/>
      <c r="G863" s="638"/>
      <c r="H863" s="638"/>
      <c r="I863" s="638"/>
      <c r="J863" s="638"/>
      <c r="K863" s="638"/>
      <c r="L863" s="638"/>
      <c r="M863" s="638"/>
      <c r="N863" s="638"/>
      <c r="O863" s="638"/>
      <c r="P863" s="638"/>
      <c r="Q863" s="638"/>
      <c r="R863" s="638"/>
      <c r="S863" s="638"/>
      <c r="T863" s="638"/>
      <c r="U863" s="638"/>
      <c r="V863" s="638"/>
      <c r="W863" s="638"/>
      <c r="X863" s="638"/>
      <c r="Y863" s="638"/>
      <c r="Z863" s="638"/>
    </row>
    <row r="864" spans="1:26" ht="12.75" customHeight="1" x14ac:dyDescent="0.35">
      <c r="A864" s="638"/>
      <c r="B864" s="638"/>
      <c r="C864" s="638"/>
      <c r="D864" s="639"/>
      <c r="E864" s="638"/>
      <c r="F864" s="638"/>
      <c r="G864" s="638"/>
      <c r="H864" s="638"/>
      <c r="I864" s="638"/>
      <c r="J864" s="638"/>
      <c r="K864" s="638"/>
      <c r="L864" s="638"/>
      <c r="M864" s="638"/>
      <c r="N864" s="638"/>
      <c r="O864" s="638"/>
      <c r="P864" s="638"/>
      <c r="Q864" s="638"/>
      <c r="R864" s="638"/>
      <c r="S864" s="638"/>
      <c r="T864" s="638"/>
      <c r="U864" s="638"/>
      <c r="V864" s="638"/>
      <c r="W864" s="638"/>
      <c r="X864" s="638"/>
      <c r="Y864" s="638"/>
      <c r="Z864" s="638"/>
    </row>
    <row r="865" spans="1:26" ht="12.75" customHeight="1" x14ac:dyDescent="0.35">
      <c r="A865" s="638"/>
      <c r="B865" s="638"/>
      <c r="C865" s="638"/>
      <c r="D865" s="639"/>
      <c r="E865" s="638"/>
      <c r="F865" s="638"/>
      <c r="G865" s="638"/>
      <c r="H865" s="638"/>
      <c r="I865" s="638"/>
      <c r="J865" s="638"/>
      <c r="K865" s="638"/>
      <c r="L865" s="638"/>
      <c r="M865" s="638"/>
      <c r="N865" s="638"/>
      <c r="O865" s="638"/>
      <c r="P865" s="638"/>
      <c r="Q865" s="638"/>
      <c r="R865" s="638"/>
      <c r="S865" s="638"/>
      <c r="T865" s="638"/>
      <c r="U865" s="638"/>
      <c r="V865" s="638"/>
      <c r="W865" s="638"/>
      <c r="X865" s="638"/>
      <c r="Y865" s="638"/>
      <c r="Z865" s="638"/>
    </row>
    <row r="866" spans="1:26" ht="12.75" customHeight="1" x14ac:dyDescent="0.35">
      <c r="A866" s="638"/>
      <c r="B866" s="638"/>
      <c r="C866" s="638"/>
      <c r="D866" s="639"/>
      <c r="E866" s="638"/>
      <c r="F866" s="638"/>
      <c r="G866" s="638"/>
      <c r="H866" s="638"/>
      <c r="I866" s="638"/>
      <c r="J866" s="638"/>
      <c r="K866" s="638"/>
      <c r="L866" s="638"/>
      <c r="M866" s="638"/>
      <c r="N866" s="638"/>
      <c r="O866" s="638"/>
      <c r="P866" s="638"/>
      <c r="Q866" s="638"/>
      <c r="R866" s="638"/>
      <c r="S866" s="638"/>
      <c r="T866" s="638"/>
      <c r="U866" s="638"/>
      <c r="V866" s="638"/>
      <c r="W866" s="638"/>
      <c r="X866" s="638"/>
      <c r="Y866" s="638"/>
      <c r="Z866" s="638"/>
    </row>
    <row r="867" spans="1:26" ht="12.75" customHeight="1" x14ac:dyDescent="0.35">
      <c r="A867" s="638"/>
      <c r="B867" s="638"/>
      <c r="C867" s="638"/>
      <c r="D867" s="639"/>
      <c r="E867" s="638"/>
      <c r="F867" s="638"/>
      <c r="G867" s="638"/>
      <c r="H867" s="638"/>
      <c r="I867" s="638"/>
      <c r="J867" s="638"/>
      <c r="K867" s="638"/>
      <c r="L867" s="638"/>
      <c r="M867" s="638"/>
      <c r="N867" s="638"/>
      <c r="O867" s="638"/>
      <c r="P867" s="638"/>
      <c r="Q867" s="638"/>
      <c r="R867" s="638"/>
      <c r="S867" s="638"/>
      <c r="T867" s="638"/>
      <c r="U867" s="638"/>
      <c r="V867" s="638"/>
      <c r="W867" s="638"/>
      <c r="X867" s="638"/>
      <c r="Y867" s="638"/>
      <c r="Z867" s="638"/>
    </row>
    <row r="868" spans="1:26" ht="12.75" customHeight="1" x14ac:dyDescent="0.35">
      <c r="A868" s="638"/>
      <c r="B868" s="638"/>
      <c r="C868" s="638"/>
      <c r="D868" s="639"/>
      <c r="E868" s="638"/>
      <c r="F868" s="638"/>
      <c r="G868" s="638"/>
      <c r="H868" s="638"/>
      <c r="I868" s="638"/>
      <c r="J868" s="638"/>
      <c r="K868" s="638"/>
      <c r="L868" s="638"/>
      <c r="M868" s="638"/>
      <c r="N868" s="638"/>
      <c r="O868" s="638"/>
      <c r="P868" s="638"/>
      <c r="Q868" s="638"/>
      <c r="R868" s="638"/>
      <c r="S868" s="638"/>
      <c r="T868" s="638"/>
      <c r="U868" s="638"/>
      <c r="V868" s="638"/>
      <c r="W868" s="638"/>
      <c r="X868" s="638"/>
      <c r="Y868" s="638"/>
      <c r="Z868" s="638"/>
    </row>
    <row r="869" spans="1:26" ht="12.75" customHeight="1" x14ac:dyDescent="0.35">
      <c r="A869" s="638"/>
      <c r="B869" s="638"/>
      <c r="C869" s="638"/>
      <c r="D869" s="639"/>
      <c r="E869" s="638"/>
      <c r="F869" s="638"/>
      <c r="G869" s="638"/>
      <c r="H869" s="638"/>
      <c r="I869" s="638"/>
      <c r="J869" s="638"/>
      <c r="K869" s="638"/>
      <c r="L869" s="638"/>
      <c r="M869" s="638"/>
      <c r="N869" s="638"/>
      <c r="O869" s="638"/>
      <c r="P869" s="638"/>
      <c r="Q869" s="638"/>
      <c r="R869" s="638"/>
      <c r="S869" s="638"/>
      <c r="T869" s="638"/>
      <c r="U869" s="638"/>
      <c r="V869" s="638"/>
      <c r="W869" s="638"/>
      <c r="X869" s="638"/>
      <c r="Y869" s="638"/>
      <c r="Z869" s="638"/>
    </row>
    <row r="870" spans="1:26" ht="12.75" customHeight="1" x14ac:dyDescent="0.35">
      <c r="A870" s="638"/>
      <c r="B870" s="638"/>
      <c r="C870" s="638"/>
      <c r="D870" s="639"/>
      <c r="E870" s="638"/>
      <c r="F870" s="638"/>
      <c r="G870" s="638"/>
      <c r="H870" s="638"/>
      <c r="I870" s="638"/>
      <c r="J870" s="638"/>
      <c r="K870" s="638"/>
      <c r="L870" s="638"/>
      <c r="M870" s="638"/>
      <c r="N870" s="638"/>
      <c r="O870" s="638"/>
      <c r="P870" s="638"/>
      <c r="Q870" s="638"/>
      <c r="R870" s="638"/>
      <c r="S870" s="638"/>
      <c r="T870" s="638"/>
      <c r="U870" s="638"/>
      <c r="V870" s="638"/>
      <c r="W870" s="638"/>
      <c r="X870" s="638"/>
      <c r="Y870" s="638"/>
      <c r="Z870" s="638"/>
    </row>
    <row r="871" spans="1:26" ht="12.75" customHeight="1" x14ac:dyDescent="0.35">
      <c r="A871" s="638"/>
      <c r="B871" s="638"/>
      <c r="C871" s="638"/>
      <c r="D871" s="639"/>
      <c r="E871" s="638"/>
      <c r="F871" s="638"/>
      <c r="G871" s="638"/>
      <c r="H871" s="638"/>
      <c r="I871" s="638"/>
      <c r="J871" s="638"/>
      <c r="K871" s="638"/>
      <c r="L871" s="638"/>
      <c r="M871" s="638"/>
      <c r="N871" s="638"/>
      <c r="O871" s="638"/>
      <c r="P871" s="638"/>
      <c r="Q871" s="638"/>
      <c r="R871" s="638"/>
      <c r="S871" s="638"/>
      <c r="T871" s="638"/>
      <c r="U871" s="638"/>
      <c r="V871" s="638"/>
      <c r="W871" s="638"/>
      <c r="X871" s="638"/>
      <c r="Y871" s="638"/>
      <c r="Z871" s="638"/>
    </row>
    <row r="872" spans="1:26" ht="12.75" customHeight="1" x14ac:dyDescent="0.35">
      <c r="A872" s="638"/>
      <c r="B872" s="638"/>
      <c r="C872" s="638"/>
      <c r="D872" s="639"/>
      <c r="E872" s="638"/>
      <c r="F872" s="638"/>
      <c r="G872" s="638"/>
      <c r="H872" s="638"/>
      <c r="I872" s="638"/>
      <c r="J872" s="638"/>
      <c r="K872" s="638"/>
      <c r="L872" s="638"/>
      <c r="M872" s="638"/>
      <c r="N872" s="638"/>
      <c r="O872" s="638"/>
      <c r="P872" s="638"/>
      <c r="Q872" s="638"/>
      <c r="R872" s="638"/>
      <c r="S872" s="638"/>
      <c r="T872" s="638"/>
      <c r="U872" s="638"/>
      <c r="V872" s="638"/>
      <c r="W872" s="638"/>
      <c r="X872" s="638"/>
      <c r="Y872" s="638"/>
      <c r="Z872" s="638"/>
    </row>
    <row r="873" spans="1:26" ht="12.75" customHeight="1" x14ac:dyDescent="0.35">
      <c r="A873" s="638"/>
      <c r="B873" s="638"/>
      <c r="C873" s="638"/>
      <c r="D873" s="639"/>
      <c r="E873" s="638"/>
      <c r="F873" s="638"/>
      <c r="G873" s="638"/>
      <c r="H873" s="638"/>
      <c r="I873" s="638"/>
      <c r="J873" s="638"/>
      <c r="K873" s="638"/>
      <c r="L873" s="638"/>
      <c r="M873" s="638"/>
      <c r="N873" s="638"/>
      <c r="O873" s="638"/>
      <c r="P873" s="638"/>
      <c r="Q873" s="638"/>
      <c r="R873" s="638"/>
      <c r="S873" s="638"/>
      <c r="T873" s="638"/>
      <c r="U873" s="638"/>
      <c r="V873" s="638"/>
      <c r="W873" s="638"/>
      <c r="X873" s="638"/>
      <c r="Y873" s="638"/>
      <c r="Z873" s="638"/>
    </row>
    <row r="874" spans="1:26" ht="12.75" customHeight="1" x14ac:dyDescent="0.35">
      <c r="A874" s="638"/>
      <c r="B874" s="638"/>
      <c r="C874" s="638"/>
      <c r="D874" s="639"/>
      <c r="E874" s="638"/>
      <c r="F874" s="638"/>
      <c r="G874" s="638"/>
      <c r="H874" s="638"/>
      <c r="I874" s="638"/>
      <c r="J874" s="638"/>
      <c r="K874" s="638"/>
      <c r="L874" s="638"/>
      <c r="M874" s="638"/>
      <c r="N874" s="638"/>
      <c r="O874" s="638"/>
      <c r="P874" s="638"/>
      <c r="Q874" s="638"/>
      <c r="R874" s="638"/>
      <c r="S874" s="638"/>
      <c r="T874" s="638"/>
      <c r="U874" s="638"/>
      <c r="V874" s="638"/>
      <c r="W874" s="638"/>
      <c r="X874" s="638"/>
      <c r="Y874" s="638"/>
      <c r="Z874" s="638"/>
    </row>
    <row r="875" spans="1:26" ht="12.75" customHeight="1" x14ac:dyDescent="0.35">
      <c r="A875" s="638"/>
      <c r="B875" s="638"/>
      <c r="C875" s="638"/>
      <c r="D875" s="639"/>
      <c r="E875" s="638"/>
      <c r="F875" s="638"/>
      <c r="G875" s="638"/>
      <c r="H875" s="638"/>
      <c r="I875" s="638"/>
      <c r="J875" s="638"/>
      <c r="K875" s="638"/>
      <c r="L875" s="638"/>
      <c r="M875" s="638"/>
      <c r="N875" s="638"/>
      <c r="O875" s="638"/>
      <c r="P875" s="638"/>
      <c r="Q875" s="638"/>
      <c r="R875" s="638"/>
      <c r="S875" s="638"/>
      <c r="T875" s="638"/>
      <c r="U875" s="638"/>
      <c r="V875" s="638"/>
      <c r="W875" s="638"/>
      <c r="X875" s="638"/>
      <c r="Y875" s="638"/>
      <c r="Z875" s="638"/>
    </row>
    <row r="876" spans="1:26" ht="12.75" customHeight="1" x14ac:dyDescent="0.35">
      <c r="A876" s="638"/>
      <c r="B876" s="638"/>
      <c r="C876" s="638"/>
      <c r="D876" s="639"/>
      <c r="E876" s="638"/>
      <c r="F876" s="638"/>
      <c r="G876" s="638"/>
      <c r="H876" s="638"/>
      <c r="I876" s="638"/>
      <c r="J876" s="638"/>
      <c r="K876" s="638"/>
      <c r="L876" s="638"/>
      <c r="M876" s="638"/>
      <c r="N876" s="638"/>
      <c r="O876" s="638"/>
      <c r="P876" s="638"/>
      <c r="Q876" s="638"/>
      <c r="R876" s="638"/>
      <c r="S876" s="638"/>
      <c r="T876" s="638"/>
      <c r="U876" s="638"/>
      <c r="V876" s="638"/>
      <c r="W876" s="638"/>
      <c r="X876" s="638"/>
      <c r="Y876" s="638"/>
      <c r="Z876" s="638"/>
    </row>
    <row r="877" spans="1:26" ht="12.75" customHeight="1" x14ac:dyDescent="0.35">
      <c r="A877" s="638"/>
      <c r="B877" s="638"/>
      <c r="C877" s="638"/>
      <c r="D877" s="639"/>
      <c r="E877" s="638"/>
      <c r="F877" s="638"/>
      <c r="G877" s="638"/>
      <c r="H877" s="638"/>
      <c r="I877" s="638"/>
      <c r="J877" s="638"/>
      <c r="K877" s="638"/>
      <c r="L877" s="638"/>
      <c r="M877" s="638"/>
      <c r="N877" s="638"/>
      <c r="O877" s="638"/>
      <c r="P877" s="638"/>
      <c r="Q877" s="638"/>
      <c r="R877" s="638"/>
      <c r="S877" s="638"/>
      <c r="T877" s="638"/>
      <c r="U877" s="638"/>
      <c r="V877" s="638"/>
      <c r="W877" s="638"/>
      <c r="X877" s="638"/>
      <c r="Y877" s="638"/>
      <c r="Z877" s="638"/>
    </row>
    <row r="878" spans="1:26" ht="12.75" customHeight="1" x14ac:dyDescent="0.35">
      <c r="A878" s="638"/>
      <c r="B878" s="638"/>
      <c r="C878" s="638"/>
      <c r="D878" s="639"/>
      <c r="E878" s="638"/>
      <c r="F878" s="638"/>
      <c r="G878" s="638"/>
      <c r="H878" s="638"/>
      <c r="I878" s="638"/>
      <c r="J878" s="638"/>
      <c r="K878" s="638"/>
      <c r="L878" s="638"/>
      <c r="M878" s="638"/>
      <c r="N878" s="638"/>
      <c r="O878" s="638"/>
      <c r="P878" s="638"/>
      <c r="Q878" s="638"/>
      <c r="R878" s="638"/>
      <c r="S878" s="638"/>
      <c r="T878" s="638"/>
      <c r="U878" s="638"/>
      <c r="V878" s="638"/>
      <c r="W878" s="638"/>
      <c r="X878" s="638"/>
      <c r="Y878" s="638"/>
      <c r="Z878" s="638"/>
    </row>
    <row r="879" spans="1:26" ht="12.75" customHeight="1" x14ac:dyDescent="0.35">
      <c r="A879" s="638"/>
      <c r="B879" s="638"/>
      <c r="C879" s="638"/>
      <c r="D879" s="639"/>
      <c r="E879" s="638"/>
      <c r="F879" s="638"/>
      <c r="G879" s="638"/>
      <c r="H879" s="638"/>
      <c r="I879" s="638"/>
      <c r="J879" s="638"/>
      <c r="K879" s="638"/>
      <c r="L879" s="638"/>
      <c r="M879" s="638"/>
      <c r="N879" s="638"/>
      <c r="O879" s="638"/>
      <c r="P879" s="638"/>
      <c r="Q879" s="638"/>
      <c r="R879" s="638"/>
      <c r="S879" s="638"/>
      <c r="T879" s="638"/>
      <c r="U879" s="638"/>
      <c r="V879" s="638"/>
      <c r="W879" s="638"/>
      <c r="X879" s="638"/>
      <c r="Y879" s="638"/>
      <c r="Z879" s="638"/>
    </row>
    <row r="880" spans="1:26" ht="12.75" customHeight="1" x14ac:dyDescent="0.35">
      <c r="A880" s="638"/>
      <c r="B880" s="638"/>
      <c r="C880" s="638"/>
      <c r="D880" s="639"/>
      <c r="E880" s="638"/>
      <c r="F880" s="638"/>
      <c r="G880" s="638"/>
      <c r="H880" s="638"/>
      <c r="I880" s="638"/>
      <c r="J880" s="638"/>
      <c r="K880" s="638"/>
      <c r="L880" s="638"/>
      <c r="M880" s="638"/>
      <c r="N880" s="638"/>
      <c r="O880" s="638"/>
      <c r="P880" s="638"/>
      <c r="Q880" s="638"/>
      <c r="R880" s="638"/>
      <c r="S880" s="638"/>
      <c r="T880" s="638"/>
      <c r="U880" s="638"/>
      <c r="V880" s="638"/>
      <c r="W880" s="638"/>
      <c r="X880" s="638"/>
      <c r="Y880" s="638"/>
      <c r="Z880" s="638"/>
    </row>
    <row r="881" spans="1:26" ht="12.75" customHeight="1" x14ac:dyDescent="0.35">
      <c r="A881" s="638"/>
      <c r="B881" s="638"/>
      <c r="C881" s="638"/>
      <c r="D881" s="639"/>
      <c r="E881" s="638"/>
      <c r="F881" s="638"/>
      <c r="G881" s="638"/>
      <c r="H881" s="638"/>
      <c r="I881" s="638"/>
      <c r="J881" s="638"/>
      <c r="K881" s="638"/>
      <c r="L881" s="638"/>
      <c r="M881" s="638"/>
      <c r="N881" s="638"/>
      <c r="O881" s="638"/>
      <c r="P881" s="638"/>
      <c r="Q881" s="638"/>
      <c r="R881" s="638"/>
      <c r="S881" s="638"/>
      <c r="T881" s="638"/>
      <c r="U881" s="638"/>
      <c r="V881" s="638"/>
      <c r="W881" s="638"/>
      <c r="X881" s="638"/>
      <c r="Y881" s="638"/>
      <c r="Z881" s="638"/>
    </row>
    <row r="882" spans="1:26" ht="12.75" customHeight="1" x14ac:dyDescent="0.35">
      <c r="A882" s="638"/>
      <c r="B882" s="638"/>
      <c r="C882" s="638"/>
      <c r="D882" s="639"/>
      <c r="E882" s="638"/>
      <c r="F882" s="638"/>
      <c r="G882" s="638"/>
      <c r="H882" s="638"/>
      <c r="I882" s="638"/>
      <c r="J882" s="638"/>
      <c r="K882" s="638"/>
      <c r="L882" s="638"/>
      <c r="M882" s="638"/>
      <c r="N882" s="638"/>
      <c r="O882" s="638"/>
      <c r="P882" s="638"/>
      <c r="Q882" s="638"/>
      <c r="R882" s="638"/>
      <c r="S882" s="638"/>
      <c r="T882" s="638"/>
      <c r="U882" s="638"/>
      <c r="V882" s="638"/>
      <c r="W882" s="638"/>
      <c r="X882" s="638"/>
      <c r="Y882" s="638"/>
      <c r="Z882" s="638"/>
    </row>
    <row r="883" spans="1:26" ht="12.75" customHeight="1" x14ac:dyDescent="0.35">
      <c r="A883" s="638"/>
      <c r="B883" s="638"/>
      <c r="C883" s="638"/>
      <c r="D883" s="639"/>
      <c r="E883" s="638"/>
      <c r="F883" s="638"/>
      <c r="G883" s="638"/>
      <c r="H883" s="638"/>
      <c r="I883" s="638"/>
      <c r="J883" s="638"/>
      <c r="K883" s="638"/>
      <c r="L883" s="638"/>
      <c r="M883" s="638"/>
      <c r="N883" s="638"/>
      <c r="O883" s="638"/>
      <c r="P883" s="638"/>
      <c r="Q883" s="638"/>
      <c r="R883" s="638"/>
      <c r="S883" s="638"/>
      <c r="T883" s="638"/>
      <c r="U883" s="638"/>
      <c r="V883" s="638"/>
      <c r="W883" s="638"/>
      <c r="X883" s="638"/>
      <c r="Y883" s="638"/>
      <c r="Z883" s="638"/>
    </row>
    <row r="884" spans="1:26" ht="12.75" customHeight="1" x14ac:dyDescent="0.35">
      <c r="A884" s="638"/>
      <c r="B884" s="638"/>
      <c r="C884" s="638"/>
      <c r="D884" s="639"/>
      <c r="E884" s="638"/>
      <c r="F884" s="638"/>
      <c r="G884" s="638"/>
      <c r="H884" s="638"/>
      <c r="I884" s="638"/>
      <c r="J884" s="638"/>
      <c r="K884" s="638"/>
      <c r="L884" s="638"/>
      <c r="M884" s="638"/>
      <c r="N884" s="638"/>
      <c r="O884" s="638"/>
      <c r="P884" s="638"/>
      <c r="Q884" s="638"/>
      <c r="R884" s="638"/>
      <c r="S884" s="638"/>
      <c r="T884" s="638"/>
      <c r="U884" s="638"/>
      <c r="V884" s="638"/>
      <c r="W884" s="638"/>
      <c r="X884" s="638"/>
      <c r="Y884" s="638"/>
      <c r="Z884" s="638"/>
    </row>
    <row r="885" spans="1:26" ht="12.75" customHeight="1" x14ac:dyDescent="0.35">
      <c r="A885" s="638"/>
      <c r="B885" s="638"/>
      <c r="C885" s="638"/>
      <c r="D885" s="639"/>
      <c r="E885" s="638"/>
      <c r="F885" s="638"/>
      <c r="G885" s="638"/>
      <c r="H885" s="638"/>
      <c r="I885" s="638"/>
      <c r="J885" s="638"/>
      <c r="K885" s="638"/>
      <c r="L885" s="638"/>
      <c r="M885" s="638"/>
      <c r="N885" s="638"/>
      <c r="O885" s="638"/>
      <c r="P885" s="638"/>
      <c r="Q885" s="638"/>
      <c r="R885" s="638"/>
      <c r="S885" s="638"/>
      <c r="T885" s="638"/>
      <c r="U885" s="638"/>
      <c r="V885" s="638"/>
      <c r="W885" s="638"/>
      <c r="X885" s="638"/>
      <c r="Y885" s="638"/>
      <c r="Z885" s="638"/>
    </row>
    <row r="886" spans="1:26" ht="12.75" customHeight="1" x14ac:dyDescent="0.35">
      <c r="A886" s="638"/>
      <c r="B886" s="638"/>
      <c r="C886" s="638"/>
      <c r="D886" s="639"/>
      <c r="E886" s="638"/>
      <c r="F886" s="638"/>
      <c r="G886" s="638"/>
      <c r="H886" s="638"/>
      <c r="I886" s="638"/>
      <c r="J886" s="638"/>
      <c r="K886" s="638"/>
      <c r="L886" s="638"/>
      <c r="M886" s="638"/>
      <c r="N886" s="638"/>
      <c r="O886" s="638"/>
      <c r="P886" s="638"/>
      <c r="Q886" s="638"/>
      <c r="R886" s="638"/>
      <c r="S886" s="638"/>
      <c r="T886" s="638"/>
      <c r="U886" s="638"/>
      <c r="V886" s="638"/>
      <c r="W886" s="638"/>
      <c r="X886" s="638"/>
      <c r="Y886" s="638"/>
      <c r="Z886" s="638"/>
    </row>
    <row r="887" spans="1:26" ht="12.75" customHeight="1" x14ac:dyDescent="0.35">
      <c r="A887" s="638"/>
      <c r="B887" s="638"/>
      <c r="C887" s="638"/>
      <c r="D887" s="639"/>
      <c r="E887" s="638"/>
      <c r="F887" s="638"/>
      <c r="G887" s="638"/>
      <c r="H887" s="638"/>
      <c r="I887" s="638"/>
      <c r="J887" s="638"/>
      <c r="K887" s="638"/>
      <c r="L887" s="638"/>
      <c r="M887" s="638"/>
      <c r="N887" s="638"/>
      <c r="O887" s="638"/>
      <c r="P887" s="638"/>
      <c r="Q887" s="638"/>
      <c r="R887" s="638"/>
      <c r="S887" s="638"/>
      <c r="T887" s="638"/>
      <c r="U887" s="638"/>
      <c r="V887" s="638"/>
      <c r="W887" s="638"/>
      <c r="X887" s="638"/>
      <c r="Y887" s="638"/>
      <c r="Z887" s="638"/>
    </row>
    <row r="888" spans="1:26" ht="12.75" customHeight="1" x14ac:dyDescent="0.35">
      <c r="A888" s="638"/>
      <c r="B888" s="638"/>
      <c r="C888" s="638"/>
      <c r="D888" s="639"/>
      <c r="E888" s="638"/>
      <c r="F888" s="638"/>
      <c r="G888" s="638"/>
      <c r="H888" s="638"/>
      <c r="I888" s="638"/>
      <c r="J888" s="638"/>
      <c r="K888" s="638"/>
      <c r="L888" s="638"/>
      <c r="M888" s="638"/>
      <c r="N888" s="638"/>
      <c r="O888" s="638"/>
      <c r="P888" s="638"/>
      <c r="Q888" s="638"/>
      <c r="R888" s="638"/>
      <c r="S888" s="638"/>
      <c r="T888" s="638"/>
      <c r="U888" s="638"/>
      <c r="V888" s="638"/>
      <c r="W888" s="638"/>
      <c r="X888" s="638"/>
      <c r="Y888" s="638"/>
      <c r="Z888" s="638"/>
    </row>
    <row r="889" spans="1:26" ht="12.75" customHeight="1" x14ac:dyDescent="0.35">
      <c r="A889" s="638"/>
      <c r="B889" s="638"/>
      <c r="C889" s="638"/>
      <c r="D889" s="639"/>
      <c r="E889" s="638"/>
      <c r="F889" s="638"/>
      <c r="G889" s="638"/>
      <c r="H889" s="638"/>
      <c r="I889" s="638"/>
      <c r="J889" s="638"/>
      <c r="K889" s="638"/>
      <c r="L889" s="638"/>
      <c r="M889" s="638"/>
      <c r="N889" s="638"/>
      <c r="O889" s="638"/>
      <c r="P889" s="638"/>
      <c r="Q889" s="638"/>
      <c r="R889" s="638"/>
      <c r="S889" s="638"/>
      <c r="T889" s="638"/>
      <c r="U889" s="638"/>
      <c r="V889" s="638"/>
      <c r="W889" s="638"/>
      <c r="X889" s="638"/>
      <c r="Y889" s="638"/>
      <c r="Z889" s="638"/>
    </row>
    <row r="890" spans="1:26" ht="12.75" customHeight="1" x14ac:dyDescent="0.35">
      <c r="A890" s="638"/>
      <c r="B890" s="638"/>
      <c r="C890" s="638"/>
      <c r="D890" s="639"/>
      <c r="E890" s="638"/>
      <c r="F890" s="638"/>
      <c r="G890" s="638"/>
      <c r="H890" s="638"/>
      <c r="I890" s="638"/>
      <c r="J890" s="638"/>
      <c r="K890" s="638"/>
      <c r="L890" s="638"/>
      <c r="M890" s="638"/>
      <c r="N890" s="638"/>
      <c r="O890" s="638"/>
      <c r="P890" s="638"/>
      <c r="Q890" s="638"/>
      <c r="R890" s="638"/>
      <c r="S890" s="638"/>
      <c r="T890" s="638"/>
      <c r="U890" s="638"/>
      <c r="V890" s="638"/>
      <c r="W890" s="638"/>
      <c r="X890" s="638"/>
      <c r="Y890" s="638"/>
      <c r="Z890" s="638"/>
    </row>
    <row r="891" spans="1:26" ht="12.75" customHeight="1" x14ac:dyDescent="0.35">
      <c r="A891" s="638"/>
      <c r="B891" s="638"/>
      <c r="C891" s="638"/>
      <c r="D891" s="639"/>
      <c r="E891" s="638"/>
      <c r="F891" s="638"/>
      <c r="G891" s="638"/>
      <c r="H891" s="638"/>
      <c r="I891" s="638"/>
      <c r="J891" s="638"/>
      <c r="K891" s="638"/>
      <c r="L891" s="638"/>
      <c r="M891" s="638"/>
      <c r="N891" s="638"/>
      <c r="O891" s="638"/>
      <c r="P891" s="638"/>
      <c r="Q891" s="638"/>
      <c r="R891" s="638"/>
      <c r="S891" s="638"/>
      <c r="T891" s="638"/>
      <c r="U891" s="638"/>
      <c r="V891" s="638"/>
      <c r="W891" s="638"/>
      <c r="X891" s="638"/>
      <c r="Y891" s="638"/>
      <c r="Z891" s="638"/>
    </row>
    <row r="892" spans="1:26" ht="12.75" customHeight="1" x14ac:dyDescent="0.35">
      <c r="A892" s="638"/>
      <c r="B892" s="638"/>
      <c r="C892" s="638"/>
      <c r="D892" s="639"/>
      <c r="E892" s="638"/>
      <c r="F892" s="638"/>
      <c r="G892" s="638"/>
      <c r="H892" s="638"/>
      <c r="I892" s="638"/>
      <c r="J892" s="638"/>
      <c r="K892" s="638"/>
      <c r="L892" s="638"/>
      <c r="M892" s="638"/>
      <c r="N892" s="638"/>
      <c r="O892" s="638"/>
      <c r="P892" s="638"/>
      <c r="Q892" s="638"/>
      <c r="R892" s="638"/>
      <c r="S892" s="638"/>
      <c r="T892" s="638"/>
      <c r="U892" s="638"/>
      <c r="V892" s="638"/>
      <c r="W892" s="638"/>
      <c r="X892" s="638"/>
      <c r="Y892" s="638"/>
      <c r="Z892" s="638"/>
    </row>
    <row r="893" spans="1:26" ht="12.75" customHeight="1" x14ac:dyDescent="0.35">
      <c r="A893" s="638"/>
      <c r="B893" s="638"/>
      <c r="C893" s="638"/>
      <c r="D893" s="639"/>
      <c r="E893" s="638"/>
      <c r="F893" s="638"/>
      <c r="G893" s="638"/>
      <c r="H893" s="638"/>
      <c r="I893" s="638"/>
      <c r="J893" s="638"/>
      <c r="K893" s="638"/>
      <c r="L893" s="638"/>
      <c r="M893" s="638"/>
      <c r="N893" s="638"/>
      <c r="O893" s="638"/>
      <c r="P893" s="638"/>
      <c r="Q893" s="638"/>
      <c r="R893" s="638"/>
      <c r="S893" s="638"/>
      <c r="T893" s="638"/>
      <c r="U893" s="638"/>
      <c r="V893" s="638"/>
      <c r="W893" s="638"/>
      <c r="X893" s="638"/>
      <c r="Y893" s="638"/>
      <c r="Z893" s="638"/>
    </row>
    <row r="894" spans="1:26" ht="12.75" customHeight="1" x14ac:dyDescent="0.35">
      <c r="A894" s="638"/>
      <c r="B894" s="638"/>
      <c r="C894" s="638"/>
      <c r="D894" s="639"/>
      <c r="E894" s="638"/>
      <c r="F894" s="638"/>
      <c r="G894" s="638"/>
      <c r="H894" s="638"/>
      <c r="I894" s="638"/>
      <c r="J894" s="638"/>
      <c r="K894" s="638"/>
      <c r="L894" s="638"/>
      <c r="M894" s="638"/>
      <c r="N894" s="638"/>
      <c r="O894" s="638"/>
      <c r="P894" s="638"/>
      <c r="Q894" s="638"/>
      <c r="R894" s="638"/>
      <c r="S894" s="638"/>
      <c r="T894" s="638"/>
      <c r="U894" s="638"/>
      <c r="V894" s="638"/>
      <c r="W894" s="638"/>
      <c r="X894" s="638"/>
      <c r="Y894" s="638"/>
      <c r="Z894" s="638"/>
    </row>
    <row r="895" spans="1:26" ht="12.75" customHeight="1" x14ac:dyDescent="0.35">
      <c r="A895" s="638"/>
      <c r="B895" s="638"/>
      <c r="C895" s="638"/>
      <c r="D895" s="639"/>
      <c r="E895" s="638"/>
      <c r="F895" s="638"/>
      <c r="G895" s="638"/>
      <c r="H895" s="638"/>
      <c r="I895" s="638"/>
      <c r="J895" s="638"/>
      <c r="K895" s="638"/>
      <c r="L895" s="638"/>
      <c r="M895" s="638"/>
      <c r="N895" s="638"/>
      <c r="O895" s="638"/>
      <c r="P895" s="638"/>
      <c r="Q895" s="638"/>
      <c r="R895" s="638"/>
      <c r="S895" s="638"/>
      <c r="T895" s="638"/>
      <c r="U895" s="638"/>
      <c r="V895" s="638"/>
      <c r="W895" s="638"/>
      <c r="X895" s="638"/>
      <c r="Y895" s="638"/>
      <c r="Z895" s="638"/>
    </row>
    <row r="896" spans="1:26" ht="12.75" customHeight="1" x14ac:dyDescent="0.35">
      <c r="A896" s="638"/>
      <c r="B896" s="638"/>
      <c r="C896" s="638"/>
      <c r="D896" s="639"/>
      <c r="E896" s="638"/>
      <c r="F896" s="638"/>
      <c r="G896" s="638"/>
      <c r="H896" s="638"/>
      <c r="I896" s="638"/>
      <c r="J896" s="638"/>
      <c r="K896" s="638"/>
      <c r="L896" s="638"/>
      <c r="M896" s="638"/>
      <c r="N896" s="638"/>
      <c r="O896" s="638"/>
      <c r="P896" s="638"/>
      <c r="Q896" s="638"/>
      <c r="R896" s="638"/>
      <c r="S896" s="638"/>
      <c r="T896" s="638"/>
      <c r="U896" s="638"/>
      <c r="V896" s="638"/>
      <c r="W896" s="638"/>
      <c r="X896" s="638"/>
      <c r="Y896" s="638"/>
      <c r="Z896" s="638"/>
    </row>
    <row r="897" spans="1:26" ht="12.75" customHeight="1" x14ac:dyDescent="0.35">
      <c r="A897" s="638"/>
      <c r="B897" s="638"/>
      <c r="C897" s="638"/>
      <c r="D897" s="639"/>
      <c r="E897" s="638"/>
      <c r="F897" s="638"/>
      <c r="G897" s="638"/>
      <c r="H897" s="638"/>
      <c r="I897" s="638"/>
      <c r="J897" s="638"/>
      <c r="K897" s="638"/>
      <c r="L897" s="638"/>
      <c r="M897" s="638"/>
      <c r="N897" s="638"/>
      <c r="O897" s="638"/>
      <c r="P897" s="638"/>
      <c r="Q897" s="638"/>
      <c r="R897" s="638"/>
      <c r="S897" s="638"/>
      <c r="T897" s="638"/>
      <c r="U897" s="638"/>
      <c r="V897" s="638"/>
      <c r="W897" s="638"/>
      <c r="X897" s="638"/>
      <c r="Y897" s="638"/>
      <c r="Z897" s="638"/>
    </row>
    <row r="898" spans="1:26" ht="12.75" customHeight="1" x14ac:dyDescent="0.35">
      <c r="A898" s="638"/>
      <c r="B898" s="638"/>
      <c r="C898" s="638"/>
      <c r="D898" s="639"/>
      <c r="E898" s="638"/>
      <c r="F898" s="638"/>
      <c r="G898" s="638"/>
      <c r="H898" s="638"/>
      <c r="I898" s="638"/>
      <c r="J898" s="638"/>
      <c r="K898" s="638"/>
      <c r="L898" s="638"/>
      <c r="M898" s="638"/>
      <c r="N898" s="638"/>
      <c r="O898" s="638"/>
      <c r="P898" s="638"/>
      <c r="Q898" s="638"/>
      <c r="R898" s="638"/>
      <c r="S898" s="638"/>
      <c r="T898" s="638"/>
      <c r="U898" s="638"/>
      <c r="V898" s="638"/>
      <c r="W898" s="638"/>
      <c r="X898" s="638"/>
      <c r="Y898" s="638"/>
      <c r="Z898" s="638"/>
    </row>
    <row r="899" spans="1:26" ht="12.75" customHeight="1" x14ac:dyDescent="0.35">
      <c r="A899" s="638"/>
      <c r="B899" s="638"/>
      <c r="C899" s="638"/>
      <c r="D899" s="639"/>
      <c r="E899" s="638"/>
      <c r="F899" s="638"/>
      <c r="G899" s="638"/>
      <c r="H899" s="638"/>
      <c r="I899" s="638"/>
      <c r="J899" s="638"/>
      <c r="K899" s="638"/>
      <c r="L899" s="638"/>
      <c r="M899" s="638"/>
      <c r="N899" s="638"/>
      <c r="O899" s="638"/>
      <c r="P899" s="638"/>
      <c r="Q899" s="638"/>
      <c r="R899" s="638"/>
      <c r="S899" s="638"/>
      <c r="T899" s="638"/>
      <c r="U899" s="638"/>
      <c r="V899" s="638"/>
      <c r="W899" s="638"/>
      <c r="X899" s="638"/>
      <c r="Y899" s="638"/>
      <c r="Z899" s="638"/>
    </row>
    <row r="900" spans="1:26" ht="12.75" customHeight="1" x14ac:dyDescent="0.35">
      <c r="A900" s="638"/>
      <c r="B900" s="638"/>
      <c r="C900" s="638"/>
      <c r="D900" s="639"/>
      <c r="E900" s="638"/>
      <c r="F900" s="638"/>
      <c r="G900" s="638"/>
      <c r="H900" s="638"/>
      <c r="I900" s="638"/>
      <c r="J900" s="638"/>
      <c r="K900" s="638"/>
      <c r="L900" s="638"/>
      <c r="M900" s="638"/>
      <c r="N900" s="638"/>
      <c r="O900" s="638"/>
      <c r="P900" s="638"/>
      <c r="Q900" s="638"/>
      <c r="R900" s="638"/>
      <c r="S900" s="638"/>
      <c r="T900" s="638"/>
      <c r="U900" s="638"/>
      <c r="V900" s="638"/>
      <c r="W900" s="638"/>
      <c r="X900" s="638"/>
      <c r="Y900" s="638"/>
      <c r="Z900" s="638"/>
    </row>
    <row r="901" spans="1:26" ht="12.75" customHeight="1" x14ac:dyDescent="0.35">
      <c r="A901" s="638"/>
      <c r="B901" s="638"/>
      <c r="C901" s="638"/>
      <c r="D901" s="639"/>
      <c r="E901" s="638"/>
      <c r="F901" s="638"/>
      <c r="G901" s="638"/>
      <c r="H901" s="638"/>
      <c r="I901" s="638"/>
      <c r="J901" s="638"/>
      <c r="K901" s="638"/>
      <c r="L901" s="638"/>
      <c r="M901" s="638"/>
      <c r="N901" s="638"/>
      <c r="O901" s="638"/>
      <c r="P901" s="638"/>
      <c r="Q901" s="638"/>
      <c r="R901" s="638"/>
      <c r="S901" s="638"/>
      <c r="T901" s="638"/>
      <c r="U901" s="638"/>
      <c r="V901" s="638"/>
      <c r="W901" s="638"/>
      <c r="X901" s="638"/>
      <c r="Y901" s="638"/>
      <c r="Z901" s="638"/>
    </row>
    <row r="902" spans="1:26" ht="12.75" customHeight="1" x14ac:dyDescent="0.35">
      <c r="A902" s="638"/>
      <c r="B902" s="638"/>
      <c r="C902" s="638"/>
      <c r="D902" s="639"/>
      <c r="E902" s="638"/>
      <c r="F902" s="638"/>
      <c r="G902" s="638"/>
      <c r="H902" s="638"/>
      <c r="I902" s="638"/>
      <c r="J902" s="638"/>
      <c r="K902" s="638"/>
      <c r="L902" s="638"/>
      <c r="M902" s="638"/>
      <c r="N902" s="638"/>
      <c r="O902" s="638"/>
      <c r="P902" s="638"/>
      <c r="Q902" s="638"/>
      <c r="R902" s="638"/>
      <c r="S902" s="638"/>
      <c r="T902" s="638"/>
      <c r="U902" s="638"/>
      <c r="V902" s="638"/>
      <c r="W902" s="638"/>
      <c r="X902" s="638"/>
      <c r="Y902" s="638"/>
      <c r="Z902" s="638"/>
    </row>
    <row r="903" spans="1:26" ht="12.75" customHeight="1" x14ac:dyDescent="0.35">
      <c r="A903" s="638"/>
      <c r="B903" s="638"/>
      <c r="C903" s="638"/>
      <c r="D903" s="639"/>
      <c r="E903" s="638"/>
      <c r="F903" s="638"/>
      <c r="G903" s="638"/>
      <c r="H903" s="638"/>
      <c r="I903" s="638"/>
      <c r="J903" s="638"/>
      <c r="K903" s="638"/>
      <c r="L903" s="638"/>
      <c r="M903" s="638"/>
      <c r="N903" s="638"/>
      <c r="O903" s="638"/>
      <c r="P903" s="638"/>
      <c r="Q903" s="638"/>
      <c r="R903" s="638"/>
      <c r="S903" s="638"/>
      <c r="T903" s="638"/>
      <c r="U903" s="638"/>
      <c r="V903" s="638"/>
      <c r="W903" s="638"/>
      <c r="X903" s="638"/>
      <c r="Y903" s="638"/>
      <c r="Z903" s="638"/>
    </row>
    <row r="904" spans="1:26" ht="12.75" customHeight="1" x14ac:dyDescent="0.35">
      <c r="A904" s="638"/>
      <c r="B904" s="638"/>
      <c r="C904" s="638"/>
      <c r="D904" s="639"/>
      <c r="E904" s="638"/>
      <c r="F904" s="638"/>
      <c r="G904" s="638"/>
      <c r="H904" s="638"/>
      <c r="I904" s="638"/>
      <c r="J904" s="638"/>
      <c r="K904" s="638"/>
      <c r="L904" s="638"/>
      <c r="M904" s="638"/>
      <c r="N904" s="638"/>
      <c r="O904" s="638"/>
      <c r="P904" s="638"/>
      <c r="Q904" s="638"/>
      <c r="R904" s="638"/>
      <c r="S904" s="638"/>
      <c r="T904" s="638"/>
      <c r="U904" s="638"/>
      <c r="V904" s="638"/>
      <c r="W904" s="638"/>
      <c r="X904" s="638"/>
      <c r="Y904" s="638"/>
      <c r="Z904" s="638"/>
    </row>
    <row r="905" spans="1:26" ht="12.75" customHeight="1" x14ac:dyDescent="0.35">
      <c r="A905" s="638"/>
      <c r="B905" s="638"/>
      <c r="C905" s="638"/>
      <c r="D905" s="639"/>
      <c r="E905" s="638"/>
      <c r="F905" s="638"/>
      <c r="G905" s="638"/>
      <c r="H905" s="638"/>
      <c r="I905" s="638"/>
      <c r="J905" s="638"/>
      <c r="K905" s="638"/>
      <c r="L905" s="638"/>
      <c r="M905" s="638"/>
      <c r="N905" s="638"/>
      <c r="O905" s="638"/>
      <c r="P905" s="638"/>
      <c r="Q905" s="638"/>
      <c r="R905" s="638"/>
      <c r="S905" s="638"/>
      <c r="T905" s="638"/>
      <c r="U905" s="638"/>
      <c r="V905" s="638"/>
      <c r="W905" s="638"/>
      <c r="X905" s="638"/>
      <c r="Y905" s="638"/>
      <c r="Z905" s="638"/>
    </row>
    <row r="906" spans="1:26" ht="12.75" customHeight="1" x14ac:dyDescent="0.35">
      <c r="A906" s="638"/>
      <c r="B906" s="638"/>
      <c r="C906" s="638"/>
      <c r="D906" s="639"/>
      <c r="E906" s="638"/>
      <c r="F906" s="638"/>
      <c r="G906" s="638"/>
      <c r="H906" s="638"/>
      <c r="I906" s="638"/>
      <c r="J906" s="638"/>
      <c r="K906" s="638"/>
      <c r="L906" s="638"/>
      <c r="M906" s="638"/>
      <c r="N906" s="638"/>
      <c r="O906" s="638"/>
      <c r="P906" s="638"/>
      <c r="Q906" s="638"/>
      <c r="R906" s="638"/>
      <c r="S906" s="638"/>
      <c r="T906" s="638"/>
      <c r="U906" s="638"/>
      <c r="V906" s="638"/>
      <c r="W906" s="638"/>
      <c r="X906" s="638"/>
      <c r="Y906" s="638"/>
      <c r="Z906" s="638"/>
    </row>
    <row r="907" spans="1:26" ht="12.75" customHeight="1" x14ac:dyDescent="0.35">
      <c r="A907" s="638"/>
      <c r="B907" s="638"/>
      <c r="C907" s="638"/>
      <c r="D907" s="639"/>
      <c r="E907" s="638"/>
      <c r="F907" s="638"/>
      <c r="G907" s="638"/>
      <c r="H907" s="638"/>
      <c r="I907" s="638"/>
      <c r="J907" s="638"/>
      <c r="K907" s="638"/>
      <c r="L907" s="638"/>
      <c r="M907" s="638"/>
      <c r="N907" s="638"/>
      <c r="O907" s="638"/>
      <c r="P907" s="638"/>
      <c r="Q907" s="638"/>
      <c r="R907" s="638"/>
      <c r="S907" s="638"/>
      <c r="T907" s="638"/>
      <c r="U907" s="638"/>
      <c r="V907" s="638"/>
      <c r="W907" s="638"/>
      <c r="X907" s="638"/>
      <c r="Y907" s="638"/>
      <c r="Z907" s="638"/>
    </row>
    <row r="908" spans="1:26" ht="12.75" customHeight="1" x14ac:dyDescent="0.35">
      <c r="A908" s="638"/>
      <c r="B908" s="638"/>
      <c r="C908" s="638"/>
      <c r="D908" s="639"/>
      <c r="E908" s="638"/>
      <c r="F908" s="638"/>
      <c r="G908" s="638"/>
      <c r="H908" s="638"/>
      <c r="I908" s="638"/>
      <c r="J908" s="638"/>
      <c r="K908" s="638"/>
      <c r="L908" s="638"/>
      <c r="M908" s="638"/>
      <c r="N908" s="638"/>
      <c r="O908" s="638"/>
      <c r="P908" s="638"/>
      <c r="Q908" s="638"/>
      <c r="R908" s="638"/>
      <c r="S908" s="638"/>
      <c r="T908" s="638"/>
      <c r="U908" s="638"/>
      <c r="V908" s="638"/>
      <c r="W908" s="638"/>
      <c r="X908" s="638"/>
      <c r="Y908" s="638"/>
      <c r="Z908" s="638"/>
    </row>
    <row r="909" spans="1:26" ht="12.75" customHeight="1" x14ac:dyDescent="0.35">
      <c r="A909" s="638"/>
      <c r="B909" s="638"/>
      <c r="C909" s="638"/>
      <c r="D909" s="639"/>
      <c r="E909" s="638"/>
      <c r="F909" s="638"/>
      <c r="G909" s="638"/>
      <c r="H909" s="638"/>
      <c r="I909" s="638"/>
      <c r="J909" s="638"/>
      <c r="K909" s="638"/>
      <c r="L909" s="638"/>
      <c r="M909" s="638"/>
      <c r="N909" s="638"/>
      <c r="O909" s="638"/>
      <c r="P909" s="638"/>
      <c r="Q909" s="638"/>
      <c r="R909" s="638"/>
      <c r="S909" s="638"/>
      <c r="T909" s="638"/>
      <c r="U909" s="638"/>
      <c r="V909" s="638"/>
      <c r="W909" s="638"/>
      <c r="X909" s="638"/>
      <c r="Y909" s="638"/>
      <c r="Z909" s="638"/>
    </row>
    <row r="910" spans="1:26" ht="12.75" customHeight="1" x14ac:dyDescent="0.35">
      <c r="A910" s="638"/>
      <c r="B910" s="638"/>
      <c r="C910" s="638"/>
      <c r="D910" s="639"/>
      <c r="E910" s="638"/>
      <c r="F910" s="638"/>
      <c r="G910" s="638"/>
      <c r="H910" s="638"/>
      <c r="I910" s="638"/>
      <c r="J910" s="638"/>
      <c r="K910" s="638"/>
      <c r="L910" s="638"/>
      <c r="M910" s="638"/>
      <c r="N910" s="638"/>
      <c r="O910" s="638"/>
      <c r="P910" s="638"/>
      <c r="Q910" s="638"/>
      <c r="R910" s="638"/>
      <c r="S910" s="638"/>
      <c r="T910" s="638"/>
      <c r="U910" s="638"/>
      <c r="V910" s="638"/>
      <c r="W910" s="638"/>
      <c r="X910" s="638"/>
      <c r="Y910" s="638"/>
      <c r="Z910" s="638"/>
    </row>
    <row r="911" spans="1:26" ht="12.75" customHeight="1" x14ac:dyDescent="0.35">
      <c r="A911" s="638"/>
      <c r="B911" s="638"/>
      <c r="C911" s="638"/>
      <c r="D911" s="639"/>
      <c r="E911" s="638"/>
      <c r="F911" s="638"/>
      <c r="G911" s="638"/>
      <c r="H911" s="638"/>
      <c r="I911" s="638"/>
      <c r="J911" s="638"/>
      <c r="K911" s="638"/>
      <c r="L911" s="638"/>
      <c r="M911" s="638"/>
      <c r="N911" s="638"/>
      <c r="O911" s="638"/>
      <c r="P911" s="638"/>
      <c r="Q911" s="638"/>
      <c r="R911" s="638"/>
      <c r="S911" s="638"/>
      <c r="T911" s="638"/>
      <c r="U911" s="638"/>
      <c r="V911" s="638"/>
      <c r="W911" s="638"/>
      <c r="X911" s="638"/>
      <c r="Y911" s="638"/>
      <c r="Z911" s="638"/>
    </row>
    <row r="912" spans="1:26" ht="12.75" customHeight="1" x14ac:dyDescent="0.35">
      <c r="A912" s="638"/>
      <c r="B912" s="638"/>
      <c r="C912" s="638"/>
      <c r="D912" s="639"/>
      <c r="E912" s="638"/>
      <c r="F912" s="638"/>
      <c r="G912" s="638"/>
      <c r="H912" s="638"/>
      <c r="I912" s="638"/>
      <c r="J912" s="638"/>
      <c r="K912" s="638"/>
      <c r="L912" s="638"/>
      <c r="M912" s="638"/>
      <c r="N912" s="638"/>
      <c r="O912" s="638"/>
      <c r="P912" s="638"/>
      <c r="Q912" s="638"/>
      <c r="R912" s="638"/>
      <c r="S912" s="638"/>
      <c r="T912" s="638"/>
      <c r="U912" s="638"/>
      <c r="V912" s="638"/>
      <c r="W912" s="638"/>
      <c r="X912" s="638"/>
      <c r="Y912" s="638"/>
      <c r="Z912" s="638"/>
    </row>
    <row r="913" spans="1:26" ht="12.75" customHeight="1" x14ac:dyDescent="0.35">
      <c r="A913" s="638"/>
      <c r="B913" s="638"/>
      <c r="C913" s="638"/>
      <c r="D913" s="639"/>
      <c r="E913" s="638"/>
      <c r="F913" s="638"/>
      <c r="G913" s="638"/>
      <c r="H913" s="638"/>
      <c r="I913" s="638"/>
      <c r="J913" s="638"/>
      <c r="K913" s="638"/>
      <c r="L913" s="638"/>
      <c r="M913" s="638"/>
      <c r="N913" s="638"/>
      <c r="O913" s="638"/>
      <c r="P913" s="638"/>
      <c r="Q913" s="638"/>
      <c r="R913" s="638"/>
      <c r="S913" s="638"/>
      <c r="T913" s="638"/>
      <c r="U913" s="638"/>
      <c r="V913" s="638"/>
      <c r="W913" s="638"/>
      <c r="X913" s="638"/>
      <c r="Y913" s="638"/>
      <c r="Z913" s="638"/>
    </row>
    <row r="914" spans="1:26" ht="12.75" customHeight="1" x14ac:dyDescent="0.35">
      <c r="A914" s="638"/>
      <c r="B914" s="638"/>
      <c r="C914" s="638"/>
      <c r="D914" s="639"/>
      <c r="E914" s="638"/>
      <c r="F914" s="638"/>
      <c r="G914" s="638"/>
      <c r="H914" s="638"/>
      <c r="I914" s="638"/>
      <c r="J914" s="638"/>
      <c r="K914" s="638"/>
      <c r="L914" s="638"/>
      <c r="M914" s="638"/>
      <c r="N914" s="638"/>
      <c r="O914" s="638"/>
      <c r="P914" s="638"/>
      <c r="Q914" s="638"/>
      <c r="R914" s="638"/>
      <c r="S914" s="638"/>
      <c r="T914" s="638"/>
      <c r="U914" s="638"/>
      <c r="V914" s="638"/>
      <c r="W914" s="638"/>
      <c r="X914" s="638"/>
      <c r="Y914" s="638"/>
      <c r="Z914" s="638"/>
    </row>
    <row r="915" spans="1:26" ht="12.75" customHeight="1" x14ac:dyDescent="0.35">
      <c r="A915" s="638"/>
      <c r="B915" s="638"/>
      <c r="C915" s="638"/>
      <c r="D915" s="639"/>
      <c r="E915" s="638"/>
      <c r="F915" s="638"/>
      <c r="G915" s="638"/>
      <c r="H915" s="638"/>
      <c r="I915" s="638"/>
      <c r="J915" s="638"/>
      <c r="K915" s="638"/>
      <c r="L915" s="638"/>
      <c r="M915" s="638"/>
      <c r="N915" s="638"/>
      <c r="O915" s="638"/>
      <c r="P915" s="638"/>
      <c r="Q915" s="638"/>
      <c r="R915" s="638"/>
      <c r="S915" s="638"/>
      <c r="T915" s="638"/>
      <c r="U915" s="638"/>
      <c r="V915" s="638"/>
      <c r="W915" s="638"/>
      <c r="X915" s="638"/>
      <c r="Y915" s="638"/>
      <c r="Z915" s="638"/>
    </row>
    <row r="916" spans="1:26" ht="12.75" customHeight="1" x14ac:dyDescent="0.35">
      <c r="A916" s="638"/>
      <c r="B916" s="638"/>
      <c r="C916" s="638"/>
      <c r="D916" s="639"/>
      <c r="E916" s="638"/>
      <c r="F916" s="638"/>
      <c r="G916" s="638"/>
      <c r="H916" s="638"/>
      <c r="I916" s="638"/>
      <c r="J916" s="638"/>
      <c r="K916" s="638"/>
      <c r="L916" s="638"/>
      <c r="M916" s="638"/>
      <c r="N916" s="638"/>
      <c r="O916" s="638"/>
      <c r="P916" s="638"/>
      <c r="Q916" s="638"/>
      <c r="R916" s="638"/>
      <c r="S916" s="638"/>
      <c r="T916" s="638"/>
      <c r="U916" s="638"/>
      <c r="V916" s="638"/>
      <c r="W916" s="638"/>
      <c r="X916" s="638"/>
      <c r="Y916" s="638"/>
      <c r="Z916" s="638"/>
    </row>
    <row r="917" spans="1:26" ht="12.75" customHeight="1" x14ac:dyDescent="0.35">
      <c r="A917" s="638"/>
      <c r="B917" s="638"/>
      <c r="C917" s="638"/>
      <c r="D917" s="639"/>
      <c r="E917" s="638"/>
      <c r="F917" s="638"/>
      <c r="G917" s="638"/>
      <c r="H917" s="638"/>
      <c r="I917" s="638"/>
      <c r="J917" s="638"/>
      <c r="K917" s="638"/>
      <c r="L917" s="638"/>
      <c r="M917" s="638"/>
      <c r="N917" s="638"/>
      <c r="O917" s="638"/>
      <c r="P917" s="638"/>
      <c r="Q917" s="638"/>
      <c r="R917" s="638"/>
      <c r="S917" s="638"/>
      <c r="T917" s="638"/>
      <c r="U917" s="638"/>
      <c r="V917" s="638"/>
      <c r="W917" s="638"/>
      <c r="X917" s="638"/>
      <c r="Y917" s="638"/>
      <c r="Z917" s="638"/>
    </row>
    <row r="918" spans="1:26" ht="12.75" customHeight="1" x14ac:dyDescent="0.35">
      <c r="A918" s="638"/>
      <c r="B918" s="638"/>
      <c r="C918" s="638"/>
      <c r="D918" s="639"/>
      <c r="E918" s="638"/>
      <c r="F918" s="638"/>
      <c r="G918" s="638"/>
      <c r="H918" s="638"/>
      <c r="I918" s="638"/>
      <c r="J918" s="638"/>
      <c r="K918" s="638"/>
      <c r="L918" s="638"/>
      <c r="M918" s="638"/>
      <c r="N918" s="638"/>
      <c r="O918" s="638"/>
      <c r="P918" s="638"/>
      <c r="Q918" s="638"/>
      <c r="R918" s="638"/>
      <c r="S918" s="638"/>
      <c r="T918" s="638"/>
      <c r="U918" s="638"/>
      <c r="V918" s="638"/>
      <c r="W918" s="638"/>
      <c r="X918" s="638"/>
      <c r="Y918" s="638"/>
      <c r="Z918" s="638"/>
    </row>
    <row r="919" spans="1:26" ht="12.75" customHeight="1" x14ac:dyDescent="0.35">
      <c r="A919" s="638"/>
      <c r="B919" s="638"/>
      <c r="C919" s="638"/>
      <c r="D919" s="639"/>
      <c r="E919" s="638"/>
      <c r="F919" s="638"/>
      <c r="G919" s="638"/>
      <c r="H919" s="638"/>
      <c r="I919" s="638"/>
      <c r="J919" s="638"/>
      <c r="K919" s="638"/>
      <c r="L919" s="638"/>
      <c r="M919" s="638"/>
      <c r="N919" s="638"/>
      <c r="O919" s="638"/>
      <c r="P919" s="638"/>
      <c r="Q919" s="638"/>
      <c r="R919" s="638"/>
      <c r="S919" s="638"/>
      <c r="T919" s="638"/>
      <c r="U919" s="638"/>
      <c r="V919" s="638"/>
      <c r="W919" s="638"/>
      <c r="X919" s="638"/>
      <c r="Y919" s="638"/>
      <c r="Z919" s="638"/>
    </row>
    <row r="920" spans="1:26" ht="12.75" customHeight="1" x14ac:dyDescent="0.35">
      <c r="A920" s="638"/>
      <c r="B920" s="638"/>
      <c r="C920" s="638"/>
      <c r="D920" s="639"/>
      <c r="E920" s="638"/>
      <c r="F920" s="638"/>
      <c r="G920" s="638"/>
      <c r="H920" s="638"/>
      <c r="I920" s="638"/>
      <c r="J920" s="638"/>
      <c r="K920" s="638"/>
      <c r="L920" s="638"/>
      <c r="M920" s="638"/>
      <c r="N920" s="638"/>
      <c r="O920" s="638"/>
      <c r="P920" s="638"/>
      <c r="Q920" s="638"/>
      <c r="R920" s="638"/>
      <c r="S920" s="638"/>
      <c r="T920" s="638"/>
      <c r="U920" s="638"/>
      <c r="V920" s="638"/>
      <c r="W920" s="638"/>
      <c r="X920" s="638"/>
      <c r="Y920" s="638"/>
      <c r="Z920" s="638"/>
    </row>
    <row r="921" spans="1:26" ht="12.75" customHeight="1" x14ac:dyDescent="0.35">
      <c r="A921" s="638"/>
      <c r="B921" s="638"/>
      <c r="C921" s="638"/>
      <c r="D921" s="639"/>
      <c r="E921" s="638"/>
      <c r="F921" s="638"/>
      <c r="G921" s="638"/>
      <c r="H921" s="638"/>
      <c r="I921" s="638"/>
      <c r="J921" s="638"/>
      <c r="K921" s="638"/>
      <c r="L921" s="638"/>
      <c r="M921" s="638"/>
      <c r="N921" s="638"/>
      <c r="O921" s="638"/>
      <c r="P921" s="638"/>
      <c r="Q921" s="638"/>
      <c r="R921" s="638"/>
      <c r="S921" s="638"/>
      <c r="T921" s="638"/>
      <c r="U921" s="638"/>
      <c r="V921" s="638"/>
      <c r="W921" s="638"/>
      <c r="X921" s="638"/>
      <c r="Y921" s="638"/>
      <c r="Z921" s="638"/>
    </row>
    <row r="922" spans="1:26" ht="12.75" customHeight="1" x14ac:dyDescent="0.35">
      <c r="A922" s="638"/>
      <c r="B922" s="638"/>
      <c r="C922" s="638"/>
      <c r="D922" s="639"/>
      <c r="E922" s="638"/>
      <c r="F922" s="638"/>
      <c r="G922" s="638"/>
      <c r="H922" s="638"/>
      <c r="I922" s="638"/>
      <c r="J922" s="638"/>
      <c r="K922" s="638"/>
      <c r="L922" s="638"/>
      <c r="M922" s="638"/>
      <c r="N922" s="638"/>
      <c r="O922" s="638"/>
      <c r="P922" s="638"/>
      <c r="Q922" s="638"/>
      <c r="R922" s="638"/>
      <c r="S922" s="638"/>
      <c r="T922" s="638"/>
      <c r="U922" s="638"/>
      <c r="V922" s="638"/>
      <c r="W922" s="638"/>
      <c r="X922" s="638"/>
      <c r="Y922" s="638"/>
      <c r="Z922" s="638"/>
    </row>
    <row r="923" spans="1:26" ht="12.75" customHeight="1" x14ac:dyDescent="0.35">
      <c r="A923" s="638"/>
      <c r="B923" s="638"/>
      <c r="C923" s="638"/>
      <c r="D923" s="639"/>
      <c r="E923" s="638"/>
      <c r="F923" s="638"/>
      <c r="G923" s="638"/>
      <c r="H923" s="638"/>
      <c r="I923" s="638"/>
      <c r="J923" s="638"/>
      <c r="K923" s="638"/>
      <c r="L923" s="638"/>
      <c r="M923" s="638"/>
      <c r="N923" s="638"/>
      <c r="O923" s="638"/>
      <c r="P923" s="638"/>
      <c r="Q923" s="638"/>
      <c r="R923" s="638"/>
      <c r="S923" s="638"/>
      <c r="T923" s="638"/>
      <c r="U923" s="638"/>
      <c r="V923" s="638"/>
      <c r="W923" s="638"/>
      <c r="X923" s="638"/>
      <c r="Y923" s="638"/>
      <c r="Z923" s="638"/>
    </row>
    <row r="924" spans="1:26" ht="12.75" customHeight="1" x14ac:dyDescent="0.35">
      <c r="A924" s="638"/>
      <c r="B924" s="638"/>
      <c r="C924" s="638"/>
      <c r="D924" s="639"/>
      <c r="E924" s="638"/>
      <c r="F924" s="638"/>
      <c r="G924" s="638"/>
      <c r="H924" s="638"/>
      <c r="I924" s="638"/>
      <c r="J924" s="638"/>
      <c r="K924" s="638"/>
      <c r="L924" s="638"/>
      <c r="M924" s="638"/>
      <c r="N924" s="638"/>
      <c r="O924" s="638"/>
      <c r="P924" s="638"/>
      <c r="Q924" s="638"/>
      <c r="R924" s="638"/>
      <c r="S924" s="638"/>
      <c r="T924" s="638"/>
      <c r="U924" s="638"/>
      <c r="V924" s="638"/>
      <c r="W924" s="638"/>
      <c r="X924" s="638"/>
      <c r="Y924" s="638"/>
      <c r="Z924" s="638"/>
    </row>
    <row r="925" spans="1:26" ht="12.75" customHeight="1" x14ac:dyDescent="0.35">
      <c r="A925" s="638"/>
      <c r="B925" s="638"/>
      <c r="C925" s="638"/>
      <c r="D925" s="639"/>
      <c r="E925" s="638"/>
      <c r="F925" s="638"/>
      <c r="G925" s="638"/>
      <c r="H925" s="638"/>
      <c r="I925" s="638"/>
      <c r="J925" s="638"/>
      <c r="K925" s="638"/>
      <c r="L925" s="638"/>
      <c r="M925" s="638"/>
      <c r="N925" s="638"/>
      <c r="O925" s="638"/>
      <c r="P925" s="638"/>
      <c r="Q925" s="638"/>
      <c r="R925" s="638"/>
      <c r="S925" s="638"/>
      <c r="T925" s="638"/>
      <c r="U925" s="638"/>
      <c r="V925" s="638"/>
      <c r="W925" s="638"/>
      <c r="X925" s="638"/>
      <c r="Y925" s="638"/>
      <c r="Z925" s="638"/>
    </row>
    <row r="926" spans="1:26" ht="12.75" customHeight="1" x14ac:dyDescent="0.35">
      <c r="A926" s="638"/>
      <c r="B926" s="638"/>
      <c r="C926" s="638"/>
      <c r="D926" s="639"/>
      <c r="E926" s="638"/>
      <c r="F926" s="638"/>
      <c r="G926" s="638"/>
      <c r="H926" s="638"/>
      <c r="I926" s="638"/>
      <c r="J926" s="638"/>
      <c r="K926" s="638"/>
      <c r="L926" s="638"/>
      <c r="M926" s="638"/>
      <c r="N926" s="638"/>
      <c r="O926" s="638"/>
      <c r="P926" s="638"/>
      <c r="Q926" s="638"/>
      <c r="R926" s="638"/>
      <c r="S926" s="638"/>
      <c r="T926" s="638"/>
      <c r="U926" s="638"/>
      <c r="V926" s="638"/>
      <c r="W926" s="638"/>
      <c r="X926" s="638"/>
      <c r="Y926" s="638"/>
      <c r="Z926" s="638"/>
    </row>
    <row r="927" spans="1:26" ht="12.75" customHeight="1" x14ac:dyDescent="0.35">
      <c r="A927" s="638"/>
      <c r="B927" s="638"/>
      <c r="C927" s="638"/>
      <c r="D927" s="639"/>
      <c r="E927" s="638"/>
      <c r="F927" s="638"/>
      <c r="G927" s="638"/>
      <c r="H927" s="638"/>
      <c r="I927" s="638"/>
      <c r="J927" s="638"/>
      <c r="K927" s="638"/>
      <c r="L927" s="638"/>
      <c r="M927" s="638"/>
      <c r="N927" s="638"/>
      <c r="O927" s="638"/>
      <c r="P927" s="638"/>
      <c r="Q927" s="638"/>
      <c r="R927" s="638"/>
      <c r="S927" s="638"/>
      <c r="T927" s="638"/>
      <c r="U927" s="638"/>
      <c r="V927" s="638"/>
      <c r="W927" s="638"/>
      <c r="X927" s="638"/>
      <c r="Y927" s="638"/>
      <c r="Z927" s="638"/>
    </row>
    <row r="928" spans="1:26" ht="12.75" customHeight="1" x14ac:dyDescent="0.35">
      <c r="A928" s="638"/>
      <c r="B928" s="638"/>
      <c r="C928" s="638"/>
      <c r="D928" s="639"/>
      <c r="E928" s="638"/>
      <c r="F928" s="638"/>
      <c r="G928" s="638"/>
      <c r="H928" s="638"/>
      <c r="I928" s="638"/>
      <c r="J928" s="638"/>
      <c r="K928" s="638"/>
      <c r="L928" s="638"/>
      <c r="M928" s="638"/>
      <c r="N928" s="638"/>
      <c r="O928" s="638"/>
      <c r="P928" s="638"/>
      <c r="Q928" s="638"/>
      <c r="R928" s="638"/>
      <c r="S928" s="638"/>
      <c r="T928" s="638"/>
      <c r="U928" s="638"/>
      <c r="V928" s="638"/>
      <c r="W928" s="638"/>
      <c r="X928" s="638"/>
      <c r="Y928" s="638"/>
      <c r="Z928" s="638"/>
    </row>
    <row r="929" spans="1:26" ht="12.75" customHeight="1" x14ac:dyDescent="0.35">
      <c r="A929" s="638"/>
      <c r="B929" s="638"/>
      <c r="C929" s="638"/>
      <c r="D929" s="639"/>
      <c r="E929" s="638"/>
      <c r="F929" s="638"/>
      <c r="G929" s="638"/>
      <c r="H929" s="638"/>
      <c r="I929" s="638"/>
      <c r="J929" s="638"/>
      <c r="K929" s="638"/>
      <c r="L929" s="638"/>
      <c r="M929" s="638"/>
      <c r="N929" s="638"/>
      <c r="O929" s="638"/>
      <c r="P929" s="638"/>
      <c r="Q929" s="638"/>
      <c r="R929" s="638"/>
      <c r="S929" s="638"/>
      <c r="T929" s="638"/>
      <c r="U929" s="638"/>
      <c r="V929" s="638"/>
      <c r="W929" s="638"/>
      <c r="X929" s="638"/>
      <c r="Y929" s="638"/>
      <c r="Z929" s="638"/>
    </row>
    <row r="930" spans="1:26" ht="12.75" customHeight="1" x14ac:dyDescent="0.35">
      <c r="A930" s="638"/>
      <c r="B930" s="638"/>
      <c r="C930" s="638"/>
      <c r="D930" s="639"/>
      <c r="E930" s="638"/>
      <c r="F930" s="638"/>
      <c r="G930" s="638"/>
      <c r="H930" s="638"/>
      <c r="I930" s="638"/>
      <c r="J930" s="638"/>
      <c r="K930" s="638"/>
      <c r="L930" s="638"/>
      <c r="M930" s="638"/>
      <c r="N930" s="638"/>
      <c r="O930" s="638"/>
      <c r="P930" s="638"/>
      <c r="Q930" s="638"/>
      <c r="R930" s="638"/>
      <c r="S930" s="638"/>
      <c r="T930" s="638"/>
      <c r="U930" s="638"/>
      <c r="V930" s="638"/>
      <c r="W930" s="638"/>
      <c r="X930" s="638"/>
      <c r="Y930" s="638"/>
      <c r="Z930" s="638"/>
    </row>
    <row r="931" spans="1:26" ht="12.75" customHeight="1" x14ac:dyDescent="0.35">
      <c r="A931" s="638"/>
      <c r="B931" s="638"/>
      <c r="C931" s="638"/>
      <c r="D931" s="639"/>
      <c r="E931" s="638"/>
      <c r="F931" s="638"/>
      <c r="G931" s="638"/>
      <c r="H931" s="638"/>
      <c r="I931" s="638"/>
      <c r="J931" s="638"/>
      <c r="K931" s="638"/>
      <c r="L931" s="638"/>
      <c r="M931" s="638"/>
      <c r="N931" s="638"/>
      <c r="O931" s="638"/>
      <c r="P931" s="638"/>
      <c r="Q931" s="638"/>
      <c r="R931" s="638"/>
      <c r="S931" s="638"/>
      <c r="T931" s="638"/>
      <c r="U931" s="638"/>
      <c r="V931" s="638"/>
      <c r="W931" s="638"/>
      <c r="X931" s="638"/>
      <c r="Y931" s="638"/>
      <c r="Z931" s="638"/>
    </row>
    <row r="932" spans="1:26" ht="12.75" customHeight="1" x14ac:dyDescent="0.35">
      <c r="A932" s="638"/>
      <c r="B932" s="638"/>
      <c r="C932" s="638"/>
      <c r="D932" s="639"/>
      <c r="E932" s="638"/>
      <c r="F932" s="638"/>
      <c r="G932" s="638"/>
      <c r="H932" s="638"/>
      <c r="I932" s="638"/>
      <c r="J932" s="638"/>
      <c r="K932" s="638"/>
      <c r="L932" s="638"/>
      <c r="M932" s="638"/>
      <c r="N932" s="638"/>
      <c r="O932" s="638"/>
      <c r="P932" s="638"/>
      <c r="Q932" s="638"/>
      <c r="R932" s="638"/>
      <c r="S932" s="638"/>
      <c r="T932" s="638"/>
      <c r="U932" s="638"/>
      <c r="V932" s="638"/>
      <c r="W932" s="638"/>
      <c r="X932" s="638"/>
      <c r="Y932" s="638"/>
      <c r="Z932" s="638"/>
    </row>
    <row r="933" spans="1:26" ht="12.75" customHeight="1" x14ac:dyDescent="0.35">
      <c r="A933" s="638"/>
      <c r="B933" s="638"/>
      <c r="C933" s="638"/>
      <c r="D933" s="639"/>
      <c r="E933" s="638"/>
      <c r="F933" s="638"/>
      <c r="G933" s="638"/>
      <c r="H933" s="638"/>
      <c r="I933" s="638"/>
      <c r="J933" s="638"/>
      <c r="K933" s="638"/>
      <c r="L933" s="638"/>
      <c r="M933" s="638"/>
      <c r="N933" s="638"/>
      <c r="O933" s="638"/>
      <c r="P933" s="638"/>
      <c r="Q933" s="638"/>
      <c r="R933" s="638"/>
      <c r="S933" s="638"/>
      <c r="T933" s="638"/>
      <c r="U933" s="638"/>
      <c r="V933" s="638"/>
      <c r="W933" s="638"/>
      <c r="X933" s="638"/>
      <c r="Y933" s="638"/>
      <c r="Z933" s="638"/>
    </row>
    <row r="934" spans="1:26" ht="12.75" customHeight="1" x14ac:dyDescent="0.35">
      <c r="A934" s="638"/>
      <c r="B934" s="638"/>
      <c r="C934" s="638"/>
      <c r="D934" s="639"/>
      <c r="E934" s="638"/>
      <c r="F934" s="638"/>
      <c r="G934" s="638"/>
      <c r="H934" s="638"/>
      <c r="I934" s="638"/>
      <c r="J934" s="638"/>
      <c r="K934" s="638"/>
      <c r="L934" s="638"/>
      <c r="M934" s="638"/>
      <c r="N934" s="638"/>
      <c r="O934" s="638"/>
      <c r="P934" s="638"/>
      <c r="Q934" s="638"/>
      <c r="R934" s="638"/>
      <c r="S934" s="638"/>
      <c r="T934" s="638"/>
      <c r="U934" s="638"/>
      <c r="V934" s="638"/>
      <c r="W934" s="638"/>
      <c r="X934" s="638"/>
      <c r="Y934" s="638"/>
      <c r="Z934" s="638"/>
    </row>
    <row r="935" spans="1:26" ht="12.75" customHeight="1" x14ac:dyDescent="0.35">
      <c r="A935" s="638"/>
      <c r="B935" s="638"/>
      <c r="C935" s="638"/>
      <c r="D935" s="639"/>
      <c r="E935" s="638"/>
      <c r="F935" s="638"/>
      <c r="G935" s="638"/>
      <c r="H935" s="638"/>
      <c r="I935" s="638"/>
      <c r="J935" s="638"/>
      <c r="K935" s="638"/>
      <c r="L935" s="638"/>
      <c r="M935" s="638"/>
      <c r="N935" s="638"/>
      <c r="O935" s="638"/>
      <c r="P935" s="638"/>
      <c r="Q935" s="638"/>
      <c r="R935" s="638"/>
      <c r="S935" s="638"/>
      <c r="T935" s="638"/>
      <c r="U935" s="638"/>
      <c r="V935" s="638"/>
      <c r="W935" s="638"/>
      <c r="X935" s="638"/>
      <c r="Y935" s="638"/>
      <c r="Z935" s="638"/>
    </row>
    <row r="936" spans="1:26" ht="12.75" customHeight="1" x14ac:dyDescent="0.35">
      <c r="A936" s="638"/>
      <c r="B936" s="638"/>
      <c r="C936" s="638"/>
      <c r="D936" s="639"/>
      <c r="E936" s="638"/>
      <c r="F936" s="638"/>
      <c r="G936" s="638"/>
      <c r="H936" s="638"/>
      <c r="I936" s="638"/>
      <c r="J936" s="638"/>
      <c r="K936" s="638"/>
      <c r="L936" s="638"/>
      <c r="M936" s="638"/>
      <c r="N936" s="638"/>
      <c r="O936" s="638"/>
      <c r="P936" s="638"/>
      <c r="Q936" s="638"/>
      <c r="R936" s="638"/>
      <c r="S936" s="638"/>
      <c r="T936" s="638"/>
      <c r="U936" s="638"/>
      <c r="V936" s="638"/>
      <c r="W936" s="638"/>
      <c r="X936" s="638"/>
      <c r="Y936" s="638"/>
      <c r="Z936" s="638"/>
    </row>
    <row r="937" spans="1:26" ht="12.75" customHeight="1" x14ac:dyDescent="0.35">
      <c r="A937" s="638"/>
      <c r="B937" s="638"/>
      <c r="C937" s="638"/>
      <c r="D937" s="639"/>
      <c r="E937" s="638"/>
      <c r="F937" s="638"/>
      <c r="G937" s="638"/>
      <c r="H937" s="638"/>
      <c r="I937" s="638"/>
      <c r="J937" s="638"/>
      <c r="K937" s="638"/>
      <c r="L937" s="638"/>
      <c r="M937" s="638"/>
      <c r="N937" s="638"/>
      <c r="O937" s="638"/>
      <c r="P937" s="638"/>
      <c r="Q937" s="638"/>
      <c r="R937" s="638"/>
      <c r="S937" s="638"/>
      <c r="T937" s="638"/>
      <c r="U937" s="638"/>
      <c r="V937" s="638"/>
      <c r="W937" s="638"/>
      <c r="X937" s="638"/>
      <c r="Y937" s="638"/>
      <c r="Z937" s="638"/>
    </row>
    <row r="938" spans="1:26" ht="12.75" customHeight="1" x14ac:dyDescent="0.35">
      <c r="A938" s="638"/>
      <c r="B938" s="638"/>
      <c r="C938" s="638"/>
      <c r="D938" s="639"/>
      <c r="E938" s="638"/>
      <c r="F938" s="638"/>
      <c r="G938" s="638"/>
      <c r="H938" s="638"/>
      <c r="I938" s="638"/>
      <c r="J938" s="638"/>
      <c r="K938" s="638"/>
      <c r="L938" s="638"/>
      <c r="M938" s="638"/>
      <c r="N938" s="638"/>
      <c r="O938" s="638"/>
      <c r="P938" s="638"/>
      <c r="Q938" s="638"/>
      <c r="R938" s="638"/>
      <c r="S938" s="638"/>
      <c r="T938" s="638"/>
      <c r="U938" s="638"/>
      <c r="V938" s="638"/>
      <c r="W938" s="638"/>
      <c r="X938" s="638"/>
      <c r="Y938" s="638"/>
      <c r="Z938" s="638"/>
    </row>
    <row r="939" spans="1:26" ht="12.75" customHeight="1" x14ac:dyDescent="0.35">
      <c r="A939" s="638"/>
      <c r="B939" s="638"/>
      <c r="C939" s="638"/>
      <c r="D939" s="639"/>
      <c r="E939" s="638"/>
      <c r="F939" s="638"/>
      <c r="G939" s="638"/>
      <c r="H939" s="638"/>
      <c r="I939" s="638"/>
      <c r="J939" s="638"/>
      <c r="K939" s="638"/>
      <c r="L939" s="638"/>
      <c r="M939" s="638"/>
      <c r="N939" s="638"/>
      <c r="O939" s="638"/>
      <c r="P939" s="638"/>
      <c r="Q939" s="638"/>
      <c r="R939" s="638"/>
      <c r="S939" s="638"/>
      <c r="T939" s="638"/>
      <c r="U939" s="638"/>
      <c r="V939" s="638"/>
      <c r="W939" s="638"/>
      <c r="X939" s="638"/>
      <c r="Y939" s="638"/>
      <c r="Z939" s="638"/>
    </row>
    <row r="940" spans="1:26" ht="12.75" customHeight="1" x14ac:dyDescent="0.35">
      <c r="A940" s="638"/>
      <c r="B940" s="638"/>
      <c r="C940" s="638"/>
      <c r="D940" s="639"/>
      <c r="E940" s="638"/>
      <c r="F940" s="638"/>
      <c r="G940" s="638"/>
      <c r="H940" s="638"/>
      <c r="I940" s="638"/>
      <c r="J940" s="638"/>
      <c r="K940" s="638"/>
      <c r="L940" s="638"/>
      <c r="M940" s="638"/>
      <c r="N940" s="638"/>
      <c r="O940" s="638"/>
      <c r="P940" s="638"/>
      <c r="Q940" s="638"/>
      <c r="R940" s="638"/>
      <c r="S940" s="638"/>
      <c r="T940" s="638"/>
      <c r="U940" s="638"/>
      <c r="V940" s="638"/>
      <c r="W940" s="638"/>
      <c r="X940" s="638"/>
      <c r="Y940" s="638"/>
      <c r="Z940" s="638"/>
    </row>
    <row r="941" spans="1:26" ht="12.75" customHeight="1" x14ac:dyDescent="0.35">
      <c r="A941" s="638"/>
      <c r="B941" s="638"/>
      <c r="C941" s="638"/>
      <c r="D941" s="639"/>
      <c r="E941" s="638"/>
      <c r="F941" s="638"/>
      <c r="G941" s="638"/>
      <c r="H941" s="638"/>
      <c r="I941" s="638"/>
      <c r="J941" s="638"/>
      <c r="K941" s="638"/>
      <c r="L941" s="638"/>
      <c r="M941" s="638"/>
      <c r="N941" s="638"/>
      <c r="O941" s="638"/>
      <c r="P941" s="638"/>
      <c r="Q941" s="638"/>
      <c r="R941" s="638"/>
      <c r="S941" s="638"/>
      <c r="T941" s="638"/>
      <c r="U941" s="638"/>
      <c r="V941" s="638"/>
      <c r="W941" s="638"/>
      <c r="X941" s="638"/>
      <c r="Y941" s="638"/>
      <c r="Z941" s="638"/>
    </row>
    <row r="942" spans="1:26" ht="12.75" customHeight="1" x14ac:dyDescent="0.35">
      <c r="A942" s="638"/>
      <c r="B942" s="638"/>
      <c r="C942" s="638"/>
      <c r="D942" s="639"/>
      <c r="E942" s="638"/>
      <c r="F942" s="638"/>
      <c r="G942" s="638"/>
      <c r="H942" s="638"/>
      <c r="I942" s="638"/>
      <c r="J942" s="638"/>
      <c r="K942" s="638"/>
      <c r="L942" s="638"/>
      <c r="M942" s="638"/>
      <c r="N942" s="638"/>
      <c r="O942" s="638"/>
      <c r="P942" s="638"/>
      <c r="Q942" s="638"/>
      <c r="R942" s="638"/>
      <c r="S942" s="638"/>
      <c r="T942" s="638"/>
      <c r="U942" s="638"/>
      <c r="V942" s="638"/>
      <c r="W942" s="638"/>
      <c r="X942" s="638"/>
      <c r="Y942" s="638"/>
      <c r="Z942" s="638"/>
    </row>
    <row r="943" spans="1:26" ht="12.75" customHeight="1" x14ac:dyDescent="0.35">
      <c r="A943" s="638"/>
      <c r="B943" s="638"/>
      <c r="C943" s="638"/>
      <c r="D943" s="639"/>
      <c r="E943" s="638"/>
      <c r="F943" s="638"/>
      <c r="G943" s="638"/>
      <c r="H943" s="638"/>
      <c r="I943" s="638"/>
      <c r="J943" s="638"/>
      <c r="K943" s="638"/>
      <c r="L943" s="638"/>
      <c r="M943" s="638"/>
      <c r="N943" s="638"/>
      <c r="O943" s="638"/>
      <c r="P943" s="638"/>
      <c r="Q943" s="638"/>
      <c r="R943" s="638"/>
      <c r="S943" s="638"/>
      <c r="T943" s="638"/>
      <c r="U943" s="638"/>
      <c r="V943" s="638"/>
      <c r="W943" s="638"/>
      <c r="X943" s="638"/>
      <c r="Y943" s="638"/>
      <c r="Z943" s="638"/>
    </row>
    <row r="944" spans="1:26" ht="12.75" customHeight="1" x14ac:dyDescent="0.35">
      <c r="A944" s="638"/>
      <c r="B944" s="638"/>
      <c r="C944" s="638"/>
      <c r="D944" s="639"/>
      <c r="E944" s="638"/>
      <c r="F944" s="638"/>
      <c r="G944" s="638"/>
      <c r="H944" s="638"/>
      <c r="I944" s="638"/>
      <c r="J944" s="638"/>
      <c r="K944" s="638"/>
      <c r="L944" s="638"/>
      <c r="M944" s="638"/>
      <c r="N944" s="638"/>
      <c r="O944" s="638"/>
      <c r="P944" s="638"/>
      <c r="Q944" s="638"/>
      <c r="R944" s="638"/>
      <c r="S944" s="638"/>
      <c r="T944" s="638"/>
      <c r="U944" s="638"/>
      <c r="V944" s="638"/>
      <c r="W944" s="638"/>
      <c r="X944" s="638"/>
      <c r="Y944" s="638"/>
      <c r="Z944" s="638"/>
    </row>
    <row r="945" spans="1:26" ht="12.75" customHeight="1" x14ac:dyDescent="0.35">
      <c r="A945" s="638"/>
      <c r="B945" s="638"/>
      <c r="C945" s="638"/>
      <c r="D945" s="639"/>
      <c r="E945" s="638"/>
      <c r="F945" s="638"/>
      <c r="G945" s="638"/>
      <c r="H945" s="638"/>
      <c r="I945" s="638"/>
      <c r="J945" s="638"/>
      <c r="K945" s="638"/>
      <c r="L945" s="638"/>
      <c r="M945" s="638"/>
      <c r="N945" s="638"/>
      <c r="O945" s="638"/>
      <c r="P945" s="638"/>
      <c r="Q945" s="638"/>
      <c r="R945" s="638"/>
      <c r="S945" s="638"/>
      <c r="T945" s="638"/>
      <c r="U945" s="638"/>
      <c r="V945" s="638"/>
      <c r="W945" s="638"/>
      <c r="X945" s="638"/>
      <c r="Y945" s="638"/>
      <c r="Z945" s="638"/>
    </row>
    <row r="946" spans="1:26" ht="12.75" customHeight="1" x14ac:dyDescent="0.35">
      <c r="A946" s="638"/>
      <c r="B946" s="638"/>
      <c r="C946" s="638"/>
      <c r="D946" s="639"/>
      <c r="E946" s="638"/>
      <c r="F946" s="638"/>
      <c r="G946" s="638"/>
      <c r="H946" s="638"/>
      <c r="I946" s="638"/>
      <c r="J946" s="638"/>
      <c r="K946" s="638"/>
      <c r="L946" s="638"/>
      <c r="M946" s="638"/>
      <c r="N946" s="638"/>
      <c r="O946" s="638"/>
      <c r="P946" s="638"/>
      <c r="Q946" s="638"/>
      <c r="R946" s="638"/>
      <c r="S946" s="638"/>
      <c r="T946" s="638"/>
      <c r="U946" s="638"/>
      <c r="V946" s="638"/>
      <c r="W946" s="638"/>
      <c r="X946" s="638"/>
      <c r="Y946" s="638"/>
      <c r="Z946" s="638"/>
    </row>
    <row r="947" spans="1:26" ht="12.75" customHeight="1" x14ac:dyDescent="0.35">
      <c r="A947" s="638"/>
      <c r="B947" s="638"/>
      <c r="C947" s="638"/>
      <c r="D947" s="639"/>
      <c r="E947" s="638"/>
      <c r="F947" s="638"/>
      <c r="G947" s="638"/>
      <c r="H947" s="638"/>
      <c r="I947" s="638"/>
      <c r="J947" s="638"/>
      <c r="K947" s="638"/>
      <c r="L947" s="638"/>
      <c r="M947" s="638"/>
      <c r="N947" s="638"/>
      <c r="O947" s="638"/>
      <c r="P947" s="638"/>
      <c r="Q947" s="638"/>
      <c r="R947" s="638"/>
      <c r="S947" s="638"/>
      <c r="T947" s="638"/>
      <c r="U947" s="638"/>
      <c r="V947" s="638"/>
      <c r="W947" s="638"/>
      <c r="X947" s="638"/>
      <c r="Y947" s="638"/>
      <c r="Z947" s="638"/>
    </row>
    <row r="948" spans="1:26" ht="12.75" customHeight="1" x14ac:dyDescent="0.35">
      <c r="A948" s="638"/>
      <c r="B948" s="638"/>
      <c r="C948" s="638"/>
      <c r="D948" s="639"/>
      <c r="E948" s="638"/>
      <c r="F948" s="638"/>
      <c r="G948" s="638"/>
      <c r="H948" s="638"/>
      <c r="I948" s="638"/>
      <c r="J948" s="638"/>
      <c r="K948" s="638"/>
      <c r="L948" s="638"/>
      <c r="M948" s="638"/>
      <c r="N948" s="638"/>
      <c r="O948" s="638"/>
      <c r="P948" s="638"/>
      <c r="Q948" s="638"/>
      <c r="R948" s="638"/>
      <c r="S948" s="638"/>
      <c r="T948" s="638"/>
      <c r="U948" s="638"/>
      <c r="V948" s="638"/>
      <c r="W948" s="638"/>
      <c r="X948" s="638"/>
      <c r="Y948" s="638"/>
      <c r="Z948" s="638"/>
    </row>
    <row r="949" spans="1:26" ht="12.75" customHeight="1" x14ac:dyDescent="0.35">
      <c r="A949" s="638"/>
      <c r="B949" s="638"/>
      <c r="C949" s="638"/>
      <c r="D949" s="639"/>
      <c r="E949" s="638"/>
      <c r="F949" s="638"/>
      <c r="G949" s="638"/>
      <c r="H949" s="638"/>
      <c r="I949" s="638"/>
      <c r="J949" s="638"/>
      <c r="K949" s="638"/>
      <c r="L949" s="638"/>
      <c r="M949" s="638"/>
      <c r="N949" s="638"/>
      <c r="O949" s="638"/>
      <c r="P949" s="638"/>
      <c r="Q949" s="638"/>
      <c r="R949" s="638"/>
      <c r="S949" s="638"/>
      <c r="T949" s="638"/>
      <c r="U949" s="638"/>
      <c r="V949" s="638"/>
      <c r="W949" s="638"/>
      <c r="X949" s="638"/>
      <c r="Y949" s="638"/>
      <c r="Z949" s="638"/>
    </row>
    <row r="950" spans="1:26" ht="12.75" customHeight="1" x14ac:dyDescent="0.35">
      <c r="A950" s="638"/>
      <c r="B950" s="638"/>
      <c r="C950" s="638"/>
      <c r="D950" s="639"/>
      <c r="E950" s="638"/>
      <c r="F950" s="638"/>
      <c r="G950" s="638"/>
      <c r="H950" s="638"/>
      <c r="I950" s="638"/>
      <c r="J950" s="638"/>
      <c r="K950" s="638"/>
      <c r="L950" s="638"/>
      <c r="M950" s="638"/>
      <c r="N950" s="638"/>
      <c r="O950" s="638"/>
      <c r="P950" s="638"/>
      <c r="Q950" s="638"/>
      <c r="R950" s="638"/>
      <c r="S950" s="638"/>
      <c r="T950" s="638"/>
      <c r="U950" s="638"/>
      <c r="V950" s="638"/>
      <c r="W950" s="638"/>
      <c r="X950" s="638"/>
      <c r="Y950" s="638"/>
      <c r="Z950" s="638"/>
    </row>
    <row r="951" spans="1:26" ht="12.75" customHeight="1" x14ac:dyDescent="0.35">
      <c r="A951" s="638"/>
      <c r="B951" s="638"/>
      <c r="C951" s="638"/>
      <c r="D951" s="639"/>
      <c r="E951" s="638"/>
      <c r="F951" s="638"/>
      <c r="G951" s="638"/>
      <c r="H951" s="638"/>
      <c r="I951" s="638"/>
      <c r="J951" s="638"/>
      <c r="K951" s="638"/>
      <c r="L951" s="638"/>
      <c r="M951" s="638"/>
      <c r="N951" s="638"/>
      <c r="O951" s="638"/>
      <c r="P951" s="638"/>
      <c r="Q951" s="638"/>
      <c r="R951" s="638"/>
      <c r="S951" s="638"/>
      <c r="T951" s="638"/>
      <c r="U951" s="638"/>
      <c r="V951" s="638"/>
      <c r="W951" s="638"/>
      <c r="X951" s="638"/>
      <c r="Y951" s="638"/>
      <c r="Z951" s="638"/>
    </row>
    <row r="952" spans="1:26" ht="12.75" customHeight="1" x14ac:dyDescent="0.35">
      <c r="A952" s="638"/>
      <c r="B952" s="638"/>
      <c r="C952" s="638"/>
      <c r="D952" s="639"/>
      <c r="E952" s="638"/>
      <c r="F952" s="638"/>
      <c r="G952" s="638"/>
      <c r="H952" s="638"/>
      <c r="I952" s="638"/>
      <c r="J952" s="638"/>
      <c r="K952" s="638"/>
      <c r="L952" s="638"/>
      <c r="M952" s="638"/>
      <c r="N952" s="638"/>
      <c r="O952" s="638"/>
      <c r="P952" s="638"/>
      <c r="Q952" s="638"/>
      <c r="R952" s="638"/>
      <c r="S952" s="638"/>
      <c r="T952" s="638"/>
      <c r="U952" s="638"/>
      <c r="V952" s="638"/>
      <c r="W952" s="638"/>
      <c r="X952" s="638"/>
      <c r="Y952" s="638"/>
      <c r="Z952" s="638"/>
    </row>
    <row r="953" spans="1:26" ht="12.75" customHeight="1" x14ac:dyDescent="0.35">
      <c r="A953" s="638"/>
      <c r="B953" s="638"/>
      <c r="C953" s="638"/>
      <c r="D953" s="639"/>
      <c r="E953" s="638"/>
      <c r="F953" s="638"/>
      <c r="G953" s="638"/>
      <c r="H953" s="638"/>
      <c r="I953" s="638"/>
      <c r="J953" s="638"/>
      <c r="K953" s="638"/>
      <c r="L953" s="638"/>
      <c r="M953" s="638"/>
      <c r="N953" s="638"/>
      <c r="O953" s="638"/>
      <c r="P953" s="638"/>
      <c r="Q953" s="638"/>
      <c r="R953" s="638"/>
      <c r="S953" s="638"/>
      <c r="T953" s="638"/>
      <c r="U953" s="638"/>
      <c r="V953" s="638"/>
      <c r="W953" s="638"/>
      <c r="X953" s="638"/>
      <c r="Y953" s="638"/>
      <c r="Z953" s="638"/>
    </row>
    <row r="954" spans="1:26" ht="12.75" customHeight="1" x14ac:dyDescent="0.35">
      <c r="A954" s="638"/>
      <c r="B954" s="638"/>
      <c r="C954" s="638"/>
      <c r="D954" s="639"/>
      <c r="E954" s="638"/>
      <c r="F954" s="638"/>
      <c r="G954" s="638"/>
      <c r="H954" s="638"/>
      <c r="I954" s="638"/>
      <c r="J954" s="638"/>
      <c r="K954" s="638"/>
      <c r="L954" s="638"/>
      <c r="M954" s="638"/>
      <c r="N954" s="638"/>
      <c r="O954" s="638"/>
      <c r="P954" s="638"/>
      <c r="Q954" s="638"/>
      <c r="R954" s="638"/>
      <c r="S954" s="638"/>
      <c r="T954" s="638"/>
      <c r="U954" s="638"/>
      <c r="V954" s="638"/>
      <c r="W954" s="638"/>
      <c r="X954" s="638"/>
      <c r="Y954" s="638"/>
      <c r="Z954" s="638"/>
    </row>
    <row r="955" spans="1:26" ht="12.75" customHeight="1" x14ac:dyDescent="0.35">
      <c r="A955" s="638"/>
      <c r="B955" s="638"/>
      <c r="C955" s="638"/>
      <c r="D955" s="639"/>
      <c r="E955" s="638"/>
      <c r="F955" s="638"/>
      <c r="G955" s="638"/>
      <c r="H955" s="638"/>
      <c r="I955" s="638"/>
      <c r="J955" s="638"/>
      <c r="K955" s="638"/>
      <c r="L955" s="638"/>
      <c r="M955" s="638"/>
      <c r="N955" s="638"/>
      <c r="O955" s="638"/>
      <c r="P955" s="638"/>
      <c r="Q955" s="638"/>
      <c r="R955" s="638"/>
      <c r="S955" s="638"/>
      <c r="T955" s="638"/>
      <c r="U955" s="638"/>
      <c r="V955" s="638"/>
      <c r="W955" s="638"/>
      <c r="X955" s="638"/>
      <c r="Y955" s="638"/>
      <c r="Z955" s="638"/>
    </row>
    <row r="956" spans="1:26" ht="12.75" customHeight="1" x14ac:dyDescent="0.35">
      <c r="A956" s="638"/>
      <c r="B956" s="638"/>
      <c r="C956" s="638"/>
      <c r="D956" s="639"/>
      <c r="E956" s="638"/>
      <c r="F956" s="638"/>
      <c r="G956" s="638"/>
      <c r="H956" s="638"/>
      <c r="I956" s="638"/>
      <c r="J956" s="638"/>
      <c r="K956" s="638"/>
      <c r="L956" s="638"/>
      <c r="M956" s="638"/>
      <c r="N956" s="638"/>
      <c r="O956" s="638"/>
      <c r="P956" s="638"/>
      <c r="Q956" s="638"/>
      <c r="R956" s="638"/>
      <c r="S956" s="638"/>
      <c r="T956" s="638"/>
      <c r="U956" s="638"/>
      <c r="V956" s="638"/>
      <c r="W956" s="638"/>
      <c r="X956" s="638"/>
      <c r="Y956" s="638"/>
      <c r="Z956" s="638"/>
    </row>
    <row r="957" spans="1:26" ht="12.75" customHeight="1" x14ac:dyDescent="0.35">
      <c r="A957" s="638"/>
      <c r="B957" s="638"/>
      <c r="C957" s="638"/>
      <c r="D957" s="639"/>
      <c r="E957" s="638"/>
      <c r="F957" s="638"/>
      <c r="G957" s="638"/>
      <c r="H957" s="638"/>
      <c r="I957" s="638"/>
      <c r="J957" s="638"/>
      <c r="K957" s="638"/>
      <c r="L957" s="638"/>
      <c r="M957" s="638"/>
      <c r="N957" s="638"/>
      <c r="O957" s="638"/>
      <c r="P957" s="638"/>
      <c r="Q957" s="638"/>
      <c r="R957" s="638"/>
      <c r="S957" s="638"/>
      <c r="T957" s="638"/>
      <c r="U957" s="638"/>
      <c r="V957" s="638"/>
      <c r="W957" s="638"/>
      <c r="X957" s="638"/>
      <c r="Y957" s="638"/>
      <c r="Z957" s="638"/>
    </row>
    <row r="958" spans="1:26" ht="12.75" customHeight="1" x14ac:dyDescent="0.35">
      <c r="A958" s="638"/>
      <c r="B958" s="638"/>
      <c r="C958" s="638"/>
      <c r="D958" s="639"/>
      <c r="E958" s="638"/>
      <c r="F958" s="638"/>
      <c r="G958" s="638"/>
      <c r="H958" s="638"/>
      <c r="I958" s="638"/>
      <c r="J958" s="638"/>
      <c r="K958" s="638"/>
      <c r="L958" s="638"/>
      <c r="M958" s="638"/>
      <c r="N958" s="638"/>
      <c r="O958" s="638"/>
      <c r="P958" s="638"/>
      <c r="Q958" s="638"/>
      <c r="R958" s="638"/>
      <c r="S958" s="638"/>
      <c r="T958" s="638"/>
      <c r="U958" s="638"/>
      <c r="V958" s="638"/>
      <c r="W958" s="638"/>
      <c r="X958" s="638"/>
      <c r="Y958" s="638"/>
      <c r="Z958" s="638"/>
    </row>
    <row r="959" spans="1:26" ht="12.75" customHeight="1" x14ac:dyDescent="0.35">
      <c r="A959" s="638"/>
      <c r="B959" s="638"/>
      <c r="C959" s="638"/>
      <c r="D959" s="639"/>
      <c r="E959" s="638"/>
      <c r="F959" s="638"/>
      <c r="G959" s="638"/>
      <c r="H959" s="638"/>
      <c r="I959" s="638"/>
      <c r="J959" s="638"/>
      <c r="K959" s="638"/>
      <c r="L959" s="638"/>
      <c r="M959" s="638"/>
      <c r="N959" s="638"/>
      <c r="O959" s="638"/>
      <c r="P959" s="638"/>
      <c r="Q959" s="638"/>
      <c r="R959" s="638"/>
      <c r="S959" s="638"/>
      <c r="T959" s="638"/>
      <c r="U959" s="638"/>
      <c r="V959" s="638"/>
      <c r="W959" s="638"/>
      <c r="X959" s="638"/>
      <c r="Y959" s="638"/>
      <c r="Z959" s="638"/>
    </row>
    <row r="960" spans="1:26" ht="12.75" customHeight="1" x14ac:dyDescent="0.35">
      <c r="A960" s="638"/>
      <c r="B960" s="638"/>
      <c r="C960" s="638"/>
      <c r="D960" s="639"/>
      <c r="E960" s="638"/>
      <c r="F960" s="638"/>
      <c r="G960" s="638"/>
      <c r="H960" s="638"/>
      <c r="I960" s="638"/>
      <c r="J960" s="638"/>
      <c r="K960" s="638"/>
      <c r="L960" s="638"/>
      <c r="M960" s="638"/>
      <c r="N960" s="638"/>
      <c r="O960" s="638"/>
      <c r="P960" s="638"/>
      <c r="Q960" s="638"/>
      <c r="R960" s="638"/>
      <c r="S960" s="638"/>
      <c r="T960" s="638"/>
      <c r="U960" s="638"/>
      <c r="V960" s="638"/>
      <c r="W960" s="638"/>
      <c r="X960" s="638"/>
      <c r="Y960" s="638"/>
      <c r="Z960" s="638"/>
    </row>
    <row r="961" spans="1:26" ht="12.75" customHeight="1" x14ac:dyDescent="0.35">
      <c r="A961" s="638"/>
      <c r="B961" s="638"/>
      <c r="C961" s="638"/>
      <c r="D961" s="639"/>
      <c r="E961" s="638"/>
      <c r="F961" s="638"/>
      <c r="G961" s="638"/>
      <c r="H961" s="638"/>
      <c r="I961" s="638"/>
      <c r="J961" s="638"/>
      <c r="K961" s="638"/>
      <c r="L961" s="638"/>
      <c r="M961" s="638"/>
      <c r="N961" s="638"/>
      <c r="O961" s="638"/>
      <c r="P961" s="638"/>
      <c r="Q961" s="638"/>
      <c r="R961" s="638"/>
      <c r="S961" s="638"/>
      <c r="T961" s="638"/>
      <c r="U961" s="638"/>
      <c r="V961" s="638"/>
      <c r="W961" s="638"/>
      <c r="X961" s="638"/>
      <c r="Y961" s="638"/>
      <c r="Z961" s="638"/>
    </row>
    <row r="962" spans="1:26" ht="12.75" customHeight="1" x14ac:dyDescent="0.35">
      <c r="A962" s="638"/>
      <c r="B962" s="638"/>
      <c r="C962" s="638"/>
      <c r="D962" s="639"/>
      <c r="E962" s="638"/>
      <c r="F962" s="638"/>
      <c r="G962" s="638"/>
      <c r="H962" s="638"/>
      <c r="I962" s="638"/>
      <c r="J962" s="638"/>
      <c r="K962" s="638"/>
      <c r="L962" s="638"/>
      <c r="M962" s="638"/>
      <c r="N962" s="638"/>
      <c r="O962" s="638"/>
      <c r="P962" s="638"/>
      <c r="Q962" s="638"/>
      <c r="R962" s="638"/>
      <c r="S962" s="638"/>
      <c r="T962" s="638"/>
      <c r="U962" s="638"/>
      <c r="V962" s="638"/>
      <c r="W962" s="638"/>
      <c r="X962" s="638"/>
      <c r="Y962" s="638"/>
      <c r="Z962" s="638"/>
    </row>
    <row r="963" spans="1:26" ht="12.75" customHeight="1" x14ac:dyDescent="0.35">
      <c r="A963" s="638"/>
      <c r="B963" s="638"/>
      <c r="C963" s="638"/>
      <c r="D963" s="639"/>
      <c r="E963" s="638"/>
      <c r="F963" s="638"/>
      <c r="G963" s="638"/>
      <c r="H963" s="638"/>
      <c r="I963" s="638"/>
      <c r="J963" s="638"/>
      <c r="K963" s="638"/>
      <c r="L963" s="638"/>
      <c r="M963" s="638"/>
      <c r="N963" s="638"/>
      <c r="O963" s="638"/>
      <c r="P963" s="638"/>
      <c r="Q963" s="638"/>
      <c r="R963" s="638"/>
      <c r="S963" s="638"/>
      <c r="T963" s="638"/>
      <c r="U963" s="638"/>
      <c r="V963" s="638"/>
      <c r="W963" s="638"/>
      <c r="X963" s="638"/>
      <c r="Y963" s="638"/>
      <c r="Z963" s="638"/>
    </row>
    <row r="964" spans="1:26" ht="12.75" customHeight="1" x14ac:dyDescent="0.35">
      <c r="A964" s="638"/>
      <c r="B964" s="638"/>
      <c r="C964" s="638"/>
      <c r="D964" s="639"/>
      <c r="E964" s="638"/>
      <c r="F964" s="638"/>
      <c r="G964" s="638"/>
      <c r="H964" s="638"/>
      <c r="I964" s="638"/>
      <c r="J964" s="638"/>
      <c r="K964" s="638"/>
      <c r="L964" s="638"/>
      <c r="M964" s="638"/>
      <c r="N964" s="638"/>
      <c r="O964" s="638"/>
      <c r="P964" s="638"/>
      <c r="Q964" s="638"/>
      <c r="R964" s="638"/>
      <c r="S964" s="638"/>
      <c r="T964" s="638"/>
      <c r="U964" s="638"/>
      <c r="V964" s="638"/>
      <c r="W964" s="638"/>
      <c r="X964" s="638"/>
      <c r="Y964" s="638"/>
      <c r="Z964" s="638"/>
    </row>
    <row r="965" spans="1:26" ht="12.75" customHeight="1" x14ac:dyDescent="0.35">
      <c r="A965" s="638"/>
      <c r="B965" s="638"/>
      <c r="C965" s="638"/>
      <c r="D965" s="639"/>
      <c r="E965" s="638"/>
      <c r="F965" s="638"/>
      <c r="G965" s="638"/>
      <c r="H965" s="638"/>
      <c r="I965" s="638"/>
      <c r="J965" s="638"/>
      <c r="K965" s="638"/>
      <c r="L965" s="638"/>
      <c r="M965" s="638"/>
      <c r="N965" s="638"/>
      <c r="O965" s="638"/>
      <c r="P965" s="638"/>
      <c r="Q965" s="638"/>
      <c r="R965" s="638"/>
      <c r="S965" s="638"/>
      <c r="T965" s="638"/>
      <c r="U965" s="638"/>
      <c r="V965" s="638"/>
      <c r="W965" s="638"/>
      <c r="X965" s="638"/>
      <c r="Y965" s="638"/>
      <c r="Z965" s="638"/>
    </row>
    <row r="966" spans="1:26" ht="12.75" customHeight="1" x14ac:dyDescent="0.35">
      <c r="A966" s="638"/>
      <c r="B966" s="638"/>
      <c r="C966" s="638"/>
      <c r="D966" s="639"/>
      <c r="E966" s="638"/>
      <c r="F966" s="638"/>
      <c r="G966" s="638"/>
      <c r="H966" s="638"/>
      <c r="I966" s="638"/>
      <c r="J966" s="638"/>
      <c r="K966" s="638"/>
      <c r="L966" s="638"/>
      <c r="M966" s="638"/>
      <c r="N966" s="638"/>
      <c r="O966" s="638"/>
      <c r="P966" s="638"/>
      <c r="Q966" s="638"/>
      <c r="R966" s="638"/>
      <c r="S966" s="638"/>
      <c r="T966" s="638"/>
      <c r="U966" s="638"/>
      <c r="V966" s="638"/>
      <c r="W966" s="638"/>
      <c r="X966" s="638"/>
      <c r="Y966" s="638"/>
      <c r="Z966" s="638"/>
    </row>
    <row r="967" spans="1:26" ht="12.75" customHeight="1" x14ac:dyDescent="0.35">
      <c r="A967" s="638"/>
      <c r="B967" s="638"/>
      <c r="C967" s="638"/>
      <c r="D967" s="639"/>
      <c r="E967" s="638"/>
      <c r="F967" s="638"/>
      <c r="G967" s="638"/>
      <c r="H967" s="638"/>
      <c r="I967" s="638"/>
      <c r="J967" s="638"/>
      <c r="K967" s="638"/>
      <c r="L967" s="638"/>
      <c r="M967" s="638"/>
      <c r="N967" s="638"/>
      <c r="O967" s="638"/>
      <c r="P967" s="638"/>
      <c r="Q967" s="638"/>
      <c r="R967" s="638"/>
      <c r="S967" s="638"/>
      <c r="T967" s="638"/>
      <c r="U967" s="638"/>
      <c r="V967" s="638"/>
      <c r="W967" s="638"/>
      <c r="X967" s="638"/>
      <c r="Y967" s="638"/>
      <c r="Z967" s="638"/>
    </row>
    <row r="968" spans="1:26" ht="12.75" customHeight="1" x14ac:dyDescent="0.35">
      <c r="A968" s="638"/>
      <c r="B968" s="638"/>
      <c r="C968" s="638"/>
      <c r="D968" s="639"/>
      <c r="E968" s="638"/>
      <c r="F968" s="638"/>
      <c r="G968" s="638"/>
      <c r="H968" s="638"/>
      <c r="I968" s="638"/>
      <c r="J968" s="638"/>
      <c r="K968" s="638"/>
      <c r="L968" s="638"/>
      <c r="M968" s="638"/>
      <c r="N968" s="638"/>
      <c r="O968" s="638"/>
      <c r="P968" s="638"/>
      <c r="Q968" s="638"/>
      <c r="R968" s="638"/>
      <c r="S968" s="638"/>
      <c r="T968" s="638"/>
      <c r="U968" s="638"/>
      <c r="V968" s="638"/>
      <c r="W968" s="638"/>
      <c r="X968" s="638"/>
      <c r="Y968" s="638"/>
      <c r="Z968" s="638"/>
    </row>
    <row r="969" spans="1:26" ht="12.75" customHeight="1" x14ac:dyDescent="0.35">
      <c r="A969" s="638"/>
      <c r="B969" s="638"/>
      <c r="C969" s="638"/>
      <c r="D969" s="639"/>
      <c r="E969" s="638"/>
      <c r="F969" s="638"/>
      <c r="G969" s="638"/>
      <c r="H969" s="638"/>
      <c r="I969" s="638"/>
      <c r="J969" s="638"/>
      <c r="K969" s="638"/>
      <c r="L969" s="638"/>
      <c r="M969" s="638"/>
      <c r="N969" s="638"/>
      <c r="O969" s="638"/>
      <c r="P969" s="638"/>
      <c r="Q969" s="638"/>
      <c r="R969" s="638"/>
      <c r="S969" s="638"/>
      <c r="T969" s="638"/>
      <c r="U969" s="638"/>
      <c r="V969" s="638"/>
      <c r="W969" s="638"/>
      <c r="X969" s="638"/>
      <c r="Y969" s="638"/>
      <c r="Z969" s="638"/>
    </row>
    <row r="970" spans="1:26" ht="12.75" customHeight="1" x14ac:dyDescent="0.35">
      <c r="A970" s="638"/>
      <c r="B970" s="638"/>
      <c r="C970" s="638"/>
      <c r="D970" s="639"/>
      <c r="E970" s="638"/>
      <c r="F970" s="638"/>
      <c r="G970" s="638"/>
      <c r="H970" s="638"/>
      <c r="I970" s="638"/>
      <c r="J970" s="638"/>
      <c r="K970" s="638"/>
      <c r="L970" s="638"/>
      <c r="M970" s="638"/>
      <c r="N970" s="638"/>
      <c r="O970" s="638"/>
      <c r="P970" s="638"/>
      <c r="Q970" s="638"/>
      <c r="R970" s="638"/>
      <c r="S970" s="638"/>
      <c r="T970" s="638"/>
      <c r="U970" s="638"/>
      <c r="V970" s="638"/>
      <c r="W970" s="638"/>
      <c r="X970" s="638"/>
      <c r="Y970" s="638"/>
      <c r="Z970" s="638"/>
    </row>
    <row r="971" spans="1:26" ht="12.75" customHeight="1" x14ac:dyDescent="0.35">
      <c r="A971" s="638"/>
      <c r="B971" s="638"/>
      <c r="C971" s="638"/>
      <c r="D971" s="639"/>
      <c r="E971" s="638"/>
      <c r="F971" s="638"/>
      <c r="G971" s="638"/>
      <c r="H971" s="638"/>
      <c r="I971" s="638"/>
      <c r="J971" s="638"/>
      <c r="K971" s="638"/>
      <c r="L971" s="638"/>
      <c r="M971" s="638"/>
      <c r="N971" s="638"/>
      <c r="O971" s="638"/>
      <c r="P971" s="638"/>
      <c r="Q971" s="638"/>
      <c r="R971" s="638"/>
      <c r="S971" s="638"/>
      <c r="T971" s="638"/>
      <c r="U971" s="638"/>
      <c r="V971" s="638"/>
      <c r="W971" s="638"/>
      <c r="X971" s="638"/>
      <c r="Y971" s="638"/>
      <c r="Z971" s="638"/>
    </row>
    <row r="972" spans="1:26" ht="12.75" customHeight="1" x14ac:dyDescent="0.35">
      <c r="A972" s="638"/>
      <c r="B972" s="638"/>
      <c r="C972" s="638"/>
      <c r="D972" s="639"/>
      <c r="E972" s="638"/>
      <c r="F972" s="638"/>
      <c r="G972" s="638"/>
      <c r="H972" s="638"/>
      <c r="I972" s="638"/>
      <c r="J972" s="638"/>
      <c r="K972" s="638"/>
      <c r="L972" s="638"/>
      <c r="M972" s="638"/>
      <c r="N972" s="638"/>
      <c r="O972" s="638"/>
      <c r="P972" s="638"/>
      <c r="Q972" s="638"/>
      <c r="R972" s="638"/>
      <c r="S972" s="638"/>
      <c r="T972" s="638"/>
      <c r="U972" s="638"/>
      <c r="V972" s="638"/>
      <c r="W972" s="638"/>
      <c r="X972" s="638"/>
      <c r="Y972" s="638"/>
      <c r="Z972" s="638"/>
    </row>
    <row r="973" spans="1:26" ht="12.75" customHeight="1" x14ac:dyDescent="0.35">
      <c r="A973" s="638"/>
      <c r="B973" s="638"/>
      <c r="C973" s="638"/>
      <c r="D973" s="639"/>
      <c r="E973" s="638"/>
      <c r="F973" s="638"/>
      <c r="G973" s="638"/>
      <c r="H973" s="638"/>
      <c r="I973" s="638"/>
      <c r="J973" s="638"/>
      <c r="K973" s="638"/>
      <c r="L973" s="638"/>
      <c r="M973" s="638"/>
      <c r="N973" s="638"/>
      <c r="O973" s="638"/>
      <c r="P973" s="638"/>
      <c r="Q973" s="638"/>
      <c r="R973" s="638"/>
      <c r="S973" s="638"/>
      <c r="T973" s="638"/>
      <c r="U973" s="638"/>
      <c r="V973" s="638"/>
      <c r="W973" s="638"/>
      <c r="X973" s="638"/>
      <c r="Y973" s="638"/>
      <c r="Z973" s="638"/>
    </row>
    <row r="974" spans="1:26" ht="12.75" customHeight="1" x14ac:dyDescent="0.35">
      <c r="A974" s="638"/>
      <c r="B974" s="638"/>
      <c r="C974" s="638"/>
      <c r="D974" s="639"/>
      <c r="E974" s="638"/>
      <c r="F974" s="638"/>
      <c r="G974" s="638"/>
      <c r="H974" s="638"/>
      <c r="I974" s="638"/>
      <c r="J974" s="638"/>
      <c r="K974" s="638"/>
      <c r="L974" s="638"/>
      <c r="M974" s="638"/>
      <c r="N974" s="638"/>
      <c r="O974" s="638"/>
      <c r="P974" s="638"/>
      <c r="Q974" s="638"/>
      <c r="R974" s="638"/>
      <c r="S974" s="638"/>
      <c r="T974" s="638"/>
      <c r="U974" s="638"/>
      <c r="V974" s="638"/>
      <c r="W974" s="638"/>
      <c r="X974" s="638"/>
      <c r="Y974" s="638"/>
      <c r="Z974" s="638"/>
    </row>
    <row r="975" spans="1:26" ht="12.75" customHeight="1" x14ac:dyDescent="0.35">
      <c r="A975" s="638"/>
      <c r="B975" s="638"/>
      <c r="C975" s="638"/>
      <c r="D975" s="639"/>
      <c r="E975" s="638"/>
      <c r="F975" s="638"/>
      <c r="G975" s="638"/>
      <c r="H975" s="638"/>
      <c r="I975" s="638"/>
      <c r="J975" s="638"/>
      <c r="K975" s="638"/>
      <c r="L975" s="638"/>
      <c r="M975" s="638"/>
      <c r="N975" s="638"/>
      <c r="O975" s="638"/>
      <c r="P975" s="638"/>
      <c r="Q975" s="638"/>
      <c r="R975" s="638"/>
      <c r="S975" s="638"/>
      <c r="T975" s="638"/>
      <c r="U975" s="638"/>
      <c r="V975" s="638"/>
      <c r="W975" s="638"/>
      <c r="X975" s="638"/>
      <c r="Y975" s="638"/>
      <c r="Z975" s="638"/>
    </row>
    <row r="976" spans="1:26" ht="12.75" customHeight="1" x14ac:dyDescent="0.35">
      <c r="A976" s="638"/>
      <c r="B976" s="638"/>
      <c r="C976" s="638"/>
      <c r="D976" s="639"/>
      <c r="E976" s="638"/>
      <c r="F976" s="638"/>
      <c r="G976" s="638"/>
      <c r="H976" s="638"/>
      <c r="I976" s="638"/>
      <c r="J976" s="638"/>
      <c r="K976" s="638"/>
      <c r="L976" s="638"/>
      <c r="M976" s="638"/>
      <c r="N976" s="638"/>
      <c r="O976" s="638"/>
      <c r="P976" s="638"/>
      <c r="Q976" s="638"/>
      <c r="R976" s="638"/>
      <c r="S976" s="638"/>
      <c r="T976" s="638"/>
      <c r="U976" s="638"/>
      <c r="V976" s="638"/>
      <c r="W976" s="638"/>
      <c r="X976" s="638"/>
      <c r="Y976" s="638"/>
      <c r="Z976" s="638"/>
    </row>
    <row r="977" spans="1:26" ht="12.75" customHeight="1" x14ac:dyDescent="0.35">
      <c r="A977" s="638"/>
      <c r="B977" s="638"/>
      <c r="C977" s="638"/>
      <c r="D977" s="639"/>
      <c r="E977" s="638"/>
      <c r="F977" s="638"/>
      <c r="G977" s="638"/>
      <c r="H977" s="638"/>
      <c r="I977" s="638"/>
      <c r="J977" s="638"/>
      <c r="K977" s="638"/>
      <c r="L977" s="638"/>
      <c r="M977" s="638"/>
      <c r="N977" s="638"/>
      <c r="O977" s="638"/>
      <c r="P977" s="638"/>
      <c r="Q977" s="638"/>
      <c r="R977" s="638"/>
      <c r="S977" s="638"/>
      <c r="T977" s="638"/>
      <c r="U977" s="638"/>
      <c r="V977" s="638"/>
      <c r="W977" s="638"/>
      <c r="X977" s="638"/>
      <c r="Y977" s="638"/>
      <c r="Z977" s="638"/>
    </row>
    <row r="978" spans="1:26" ht="12.75" customHeight="1" x14ac:dyDescent="0.35">
      <c r="A978" s="638"/>
      <c r="B978" s="638"/>
      <c r="C978" s="638"/>
      <c r="D978" s="639"/>
      <c r="E978" s="638"/>
      <c r="F978" s="638"/>
      <c r="G978" s="638"/>
      <c r="H978" s="638"/>
      <c r="I978" s="638"/>
      <c r="J978" s="638"/>
      <c r="K978" s="638"/>
      <c r="L978" s="638"/>
      <c r="M978" s="638"/>
      <c r="N978" s="638"/>
      <c r="O978" s="638"/>
      <c r="P978" s="638"/>
      <c r="Q978" s="638"/>
      <c r="R978" s="638"/>
      <c r="S978" s="638"/>
      <c r="T978" s="638"/>
      <c r="U978" s="638"/>
      <c r="V978" s="638"/>
      <c r="W978" s="638"/>
      <c r="X978" s="638"/>
      <c r="Y978" s="638"/>
      <c r="Z978" s="638"/>
    </row>
    <row r="979" spans="1:26" ht="12.75" customHeight="1" x14ac:dyDescent="0.35">
      <c r="A979" s="638"/>
      <c r="B979" s="638"/>
      <c r="C979" s="638"/>
      <c r="D979" s="639"/>
      <c r="E979" s="638"/>
      <c r="F979" s="638"/>
      <c r="G979" s="638"/>
      <c r="H979" s="638"/>
      <c r="I979" s="638"/>
      <c r="J979" s="638"/>
      <c r="K979" s="638"/>
      <c r="L979" s="638"/>
      <c r="M979" s="638"/>
      <c r="N979" s="638"/>
      <c r="O979" s="638"/>
      <c r="P979" s="638"/>
      <c r="Q979" s="638"/>
      <c r="R979" s="638"/>
      <c r="S979" s="638"/>
      <c r="T979" s="638"/>
      <c r="U979" s="638"/>
      <c r="V979" s="638"/>
      <c r="W979" s="638"/>
      <c r="X979" s="638"/>
      <c r="Y979" s="638"/>
      <c r="Z979" s="638"/>
    </row>
    <row r="980" spans="1:26" ht="12.75" customHeight="1" x14ac:dyDescent="0.35">
      <c r="A980" s="638"/>
      <c r="B980" s="638"/>
      <c r="C980" s="638"/>
      <c r="D980" s="639"/>
      <c r="E980" s="638"/>
      <c r="F980" s="638"/>
      <c r="G980" s="638"/>
      <c r="H980" s="638"/>
      <c r="I980" s="638"/>
      <c r="J980" s="638"/>
      <c r="K980" s="638"/>
      <c r="L980" s="638"/>
      <c r="M980" s="638"/>
      <c r="N980" s="638"/>
      <c r="O980" s="638"/>
      <c r="P980" s="638"/>
      <c r="Q980" s="638"/>
      <c r="R980" s="638"/>
      <c r="S980" s="638"/>
      <c r="T980" s="638"/>
      <c r="U980" s="638"/>
      <c r="V980" s="638"/>
      <c r="W980" s="638"/>
      <c r="X980" s="638"/>
      <c r="Y980" s="638"/>
      <c r="Z980" s="638"/>
    </row>
    <row r="981" spans="1:26" ht="12.75" customHeight="1" x14ac:dyDescent="0.35">
      <c r="A981" s="638"/>
      <c r="B981" s="638"/>
      <c r="C981" s="638"/>
      <c r="D981" s="639"/>
      <c r="E981" s="638"/>
      <c r="F981" s="638"/>
      <c r="G981" s="638"/>
      <c r="H981" s="638"/>
      <c r="I981" s="638"/>
      <c r="J981" s="638"/>
      <c r="K981" s="638"/>
      <c r="L981" s="638"/>
      <c r="M981" s="638"/>
      <c r="N981" s="638"/>
      <c r="O981" s="638"/>
      <c r="P981" s="638"/>
      <c r="Q981" s="638"/>
      <c r="R981" s="638"/>
      <c r="S981" s="638"/>
      <c r="T981" s="638"/>
      <c r="U981" s="638"/>
      <c r="V981" s="638"/>
      <c r="W981" s="638"/>
      <c r="X981" s="638"/>
      <c r="Y981" s="638"/>
      <c r="Z981" s="638"/>
    </row>
    <row r="982" spans="1:26" ht="12.75" customHeight="1" x14ac:dyDescent="0.35">
      <c r="A982" s="638"/>
      <c r="B982" s="638"/>
      <c r="C982" s="638"/>
      <c r="D982" s="639"/>
      <c r="E982" s="638"/>
      <c r="F982" s="638"/>
      <c r="G982" s="638"/>
      <c r="H982" s="638"/>
      <c r="I982" s="638"/>
      <c r="J982" s="638"/>
      <c r="K982" s="638"/>
      <c r="L982" s="638"/>
      <c r="M982" s="638"/>
      <c r="N982" s="638"/>
      <c r="O982" s="638"/>
      <c r="P982" s="638"/>
      <c r="Q982" s="638"/>
      <c r="R982" s="638"/>
      <c r="S982" s="638"/>
      <c r="T982" s="638"/>
      <c r="U982" s="638"/>
      <c r="V982" s="638"/>
      <c r="W982" s="638"/>
      <c r="X982" s="638"/>
      <c r="Y982" s="638"/>
      <c r="Z982" s="638"/>
    </row>
    <row r="983" spans="1:26" ht="12.75" customHeight="1" x14ac:dyDescent="0.35">
      <c r="A983" s="638"/>
      <c r="B983" s="638"/>
      <c r="C983" s="638"/>
      <c r="D983" s="639"/>
      <c r="E983" s="638"/>
      <c r="F983" s="638"/>
      <c r="G983" s="638"/>
      <c r="H983" s="638"/>
      <c r="I983" s="638"/>
      <c r="J983" s="638"/>
      <c r="K983" s="638"/>
      <c r="L983" s="638"/>
      <c r="M983" s="638"/>
      <c r="N983" s="638"/>
      <c r="O983" s="638"/>
      <c r="P983" s="638"/>
      <c r="Q983" s="638"/>
      <c r="R983" s="638"/>
      <c r="S983" s="638"/>
      <c r="T983" s="638"/>
      <c r="U983" s="638"/>
      <c r="V983" s="638"/>
      <c r="W983" s="638"/>
      <c r="X983" s="638"/>
      <c r="Y983" s="638"/>
      <c r="Z983" s="638"/>
    </row>
    <row r="984" spans="1:26" ht="12.75" customHeight="1" x14ac:dyDescent="0.35">
      <c r="A984" s="638"/>
      <c r="B984" s="638"/>
      <c r="C984" s="638"/>
      <c r="D984" s="639"/>
      <c r="E984" s="638"/>
      <c r="F984" s="638"/>
      <c r="G984" s="638"/>
      <c r="H984" s="638"/>
      <c r="I984" s="638"/>
      <c r="J984" s="638"/>
      <c r="K984" s="638"/>
      <c r="L984" s="638"/>
      <c r="M984" s="638"/>
      <c r="N984" s="638"/>
      <c r="O984" s="638"/>
      <c r="P984" s="638"/>
      <c r="Q984" s="638"/>
      <c r="R984" s="638"/>
      <c r="S984" s="638"/>
      <c r="T984" s="638"/>
      <c r="U984" s="638"/>
      <c r="V984" s="638"/>
      <c r="W984" s="638"/>
      <c r="X984" s="638"/>
      <c r="Y984" s="638"/>
      <c r="Z984" s="638"/>
    </row>
    <row r="985" spans="1:26" ht="12.75" customHeight="1" x14ac:dyDescent="0.35">
      <c r="A985" s="638"/>
      <c r="B985" s="638"/>
      <c r="C985" s="638"/>
      <c r="D985" s="639"/>
      <c r="E985" s="638"/>
      <c r="F985" s="638"/>
      <c r="G985" s="638"/>
      <c r="H985" s="638"/>
      <c r="I985" s="638"/>
      <c r="J985" s="638"/>
      <c r="K985" s="638"/>
      <c r="L985" s="638"/>
      <c r="M985" s="638"/>
      <c r="N985" s="638"/>
      <c r="O985" s="638"/>
      <c r="P985" s="638"/>
      <c r="Q985" s="638"/>
      <c r="R985" s="638"/>
      <c r="S985" s="638"/>
      <c r="T985" s="638"/>
      <c r="U985" s="638"/>
      <c r="V985" s="638"/>
      <c r="W985" s="638"/>
      <c r="X985" s="638"/>
      <c r="Y985" s="638"/>
      <c r="Z985" s="638"/>
    </row>
    <row r="986" spans="1:26" ht="12.75" customHeight="1" x14ac:dyDescent="0.35">
      <c r="A986" s="638"/>
      <c r="B986" s="638"/>
      <c r="C986" s="638"/>
      <c r="D986" s="639"/>
      <c r="E986" s="638"/>
      <c r="F986" s="638"/>
      <c r="G986" s="638"/>
      <c r="H986" s="638"/>
      <c r="I986" s="638"/>
      <c r="J986" s="638"/>
      <c r="K986" s="638"/>
      <c r="L986" s="638"/>
      <c r="M986" s="638"/>
      <c r="N986" s="638"/>
      <c r="O986" s="638"/>
      <c r="P986" s="638"/>
      <c r="Q986" s="638"/>
      <c r="R986" s="638"/>
      <c r="S986" s="638"/>
      <c r="T986" s="638"/>
      <c r="U986" s="638"/>
      <c r="V986" s="638"/>
      <c r="W986" s="638"/>
      <c r="X986" s="638"/>
      <c r="Y986" s="638"/>
      <c r="Z986" s="638"/>
    </row>
    <row r="987" spans="1:26" ht="12.75" customHeight="1" x14ac:dyDescent="0.35">
      <c r="A987" s="638"/>
      <c r="B987" s="638"/>
      <c r="C987" s="638"/>
      <c r="D987" s="639"/>
      <c r="E987" s="638"/>
      <c r="F987" s="638"/>
      <c r="G987" s="638"/>
      <c r="H987" s="638"/>
      <c r="I987" s="638"/>
      <c r="J987" s="638"/>
      <c r="K987" s="638"/>
      <c r="L987" s="638"/>
      <c r="M987" s="638"/>
      <c r="N987" s="638"/>
      <c r="O987" s="638"/>
      <c r="P987" s="638"/>
      <c r="Q987" s="638"/>
      <c r="R987" s="638"/>
      <c r="S987" s="638"/>
      <c r="T987" s="638"/>
      <c r="U987" s="638"/>
      <c r="V987" s="638"/>
      <c r="W987" s="638"/>
      <c r="X987" s="638"/>
      <c r="Y987" s="638"/>
      <c r="Z987" s="638"/>
    </row>
    <row r="988" spans="1:26" ht="12.75" customHeight="1" x14ac:dyDescent="0.35">
      <c r="A988" s="638"/>
      <c r="B988" s="638"/>
      <c r="C988" s="638"/>
      <c r="D988" s="639"/>
      <c r="E988" s="638"/>
      <c r="F988" s="638"/>
      <c r="G988" s="638"/>
      <c r="H988" s="638"/>
      <c r="I988" s="638"/>
      <c r="J988" s="638"/>
      <c r="K988" s="638"/>
      <c r="L988" s="638"/>
      <c r="M988" s="638"/>
      <c r="N988" s="638"/>
      <c r="O988" s="638"/>
      <c r="P988" s="638"/>
      <c r="Q988" s="638"/>
      <c r="R988" s="638"/>
      <c r="S988" s="638"/>
      <c r="T988" s="638"/>
      <c r="U988" s="638"/>
      <c r="V988" s="638"/>
      <c r="W988" s="638"/>
      <c r="X988" s="638"/>
      <c r="Y988" s="638"/>
      <c r="Z988" s="638"/>
    </row>
    <row r="989" spans="1:26" ht="12.75" customHeight="1" x14ac:dyDescent="0.35">
      <c r="A989" s="638"/>
      <c r="B989" s="638"/>
      <c r="C989" s="638"/>
      <c r="D989" s="639"/>
      <c r="E989" s="638"/>
      <c r="F989" s="638"/>
      <c r="G989" s="638"/>
      <c r="H989" s="638"/>
      <c r="I989" s="638"/>
      <c r="J989" s="638"/>
      <c r="K989" s="638"/>
      <c r="L989" s="638"/>
      <c r="M989" s="638"/>
      <c r="N989" s="638"/>
      <c r="O989" s="638"/>
      <c r="P989" s="638"/>
      <c r="Q989" s="638"/>
      <c r="R989" s="638"/>
      <c r="S989" s="638"/>
      <c r="T989" s="638"/>
      <c r="U989" s="638"/>
      <c r="V989" s="638"/>
      <c r="W989" s="638"/>
      <c r="X989" s="638"/>
      <c r="Y989" s="638"/>
      <c r="Z989" s="638"/>
    </row>
    <row r="990" spans="1:26" ht="12.75" customHeight="1" x14ac:dyDescent="0.35">
      <c r="A990" s="638"/>
      <c r="B990" s="638"/>
      <c r="C990" s="638"/>
      <c r="D990" s="639"/>
      <c r="E990" s="638"/>
      <c r="F990" s="638"/>
      <c r="G990" s="638"/>
      <c r="H990" s="638"/>
      <c r="I990" s="638"/>
      <c r="J990" s="638"/>
      <c r="K990" s="638"/>
      <c r="L990" s="638"/>
      <c r="M990" s="638"/>
      <c r="N990" s="638"/>
      <c r="O990" s="638"/>
      <c r="P990" s="638"/>
      <c r="Q990" s="638"/>
      <c r="R990" s="638"/>
      <c r="S990" s="638"/>
      <c r="T990" s="638"/>
      <c r="U990" s="638"/>
      <c r="V990" s="638"/>
      <c r="W990" s="638"/>
      <c r="X990" s="638"/>
      <c r="Y990" s="638"/>
      <c r="Z990" s="638"/>
    </row>
    <row r="991" spans="1:26" ht="12.75" customHeight="1" x14ac:dyDescent="0.35">
      <c r="A991" s="638"/>
      <c r="B991" s="638"/>
      <c r="C991" s="638"/>
      <c r="D991" s="639"/>
      <c r="E991" s="638"/>
      <c r="F991" s="638"/>
      <c r="G991" s="638"/>
      <c r="H991" s="638"/>
      <c r="I991" s="638"/>
      <c r="J991" s="638"/>
      <c r="K991" s="638"/>
      <c r="L991" s="638"/>
      <c r="M991" s="638"/>
      <c r="N991" s="638"/>
      <c r="O991" s="638"/>
      <c r="P991" s="638"/>
      <c r="Q991" s="638"/>
      <c r="R991" s="638"/>
      <c r="S991" s="638"/>
      <c r="T991" s="638"/>
      <c r="U991" s="638"/>
      <c r="V991" s="638"/>
      <c r="W991" s="638"/>
      <c r="X991" s="638"/>
      <c r="Y991" s="638"/>
      <c r="Z991" s="638"/>
    </row>
    <row r="992" spans="1:26" ht="12.75" customHeight="1" x14ac:dyDescent="0.35">
      <c r="A992" s="638"/>
      <c r="B992" s="638"/>
      <c r="C992" s="638"/>
      <c r="D992" s="639"/>
      <c r="E992" s="638"/>
      <c r="F992" s="638"/>
      <c r="G992" s="638"/>
      <c r="H992" s="638"/>
      <c r="I992" s="638"/>
      <c r="J992" s="638"/>
      <c r="K992" s="638"/>
      <c r="L992" s="638"/>
      <c r="M992" s="638"/>
      <c r="N992" s="638"/>
      <c r="O992" s="638"/>
      <c r="P992" s="638"/>
      <c r="Q992" s="638"/>
      <c r="R992" s="638"/>
      <c r="S992" s="638"/>
      <c r="T992" s="638"/>
      <c r="U992" s="638"/>
      <c r="V992" s="638"/>
      <c r="W992" s="638"/>
      <c r="X992" s="638"/>
      <c r="Y992" s="638"/>
      <c r="Z992" s="638"/>
    </row>
    <row r="993" spans="1:26" ht="12.75" customHeight="1" x14ac:dyDescent="0.35">
      <c r="A993" s="638"/>
      <c r="B993" s="638"/>
      <c r="C993" s="638"/>
      <c r="D993" s="639"/>
      <c r="E993" s="638"/>
      <c r="F993" s="638"/>
      <c r="G993" s="638"/>
      <c r="H993" s="638"/>
      <c r="I993" s="638"/>
      <c r="J993" s="638"/>
      <c r="K993" s="638"/>
      <c r="L993" s="638"/>
      <c r="M993" s="638"/>
      <c r="N993" s="638"/>
      <c r="O993" s="638"/>
      <c r="P993" s="638"/>
      <c r="Q993" s="638"/>
      <c r="R993" s="638"/>
      <c r="S993" s="638"/>
      <c r="T993" s="638"/>
      <c r="U993" s="638"/>
      <c r="V993" s="638"/>
      <c r="W993" s="638"/>
      <c r="X993" s="638"/>
      <c r="Y993" s="638"/>
      <c r="Z993" s="638"/>
    </row>
    <row r="994" spans="1:26" ht="12.75" customHeight="1" x14ac:dyDescent="0.35">
      <c r="A994" s="638"/>
      <c r="B994" s="638"/>
      <c r="C994" s="638"/>
      <c r="D994" s="639"/>
      <c r="E994" s="638"/>
      <c r="F994" s="638"/>
      <c r="G994" s="638"/>
      <c r="H994" s="638"/>
      <c r="I994" s="638"/>
      <c r="J994" s="638"/>
      <c r="K994" s="638"/>
      <c r="L994" s="638"/>
      <c r="M994" s="638"/>
      <c r="N994" s="638"/>
      <c r="O994" s="638"/>
      <c r="P994" s="638"/>
      <c r="Q994" s="638"/>
      <c r="R994" s="638"/>
      <c r="S994" s="638"/>
      <c r="T994" s="638"/>
      <c r="U994" s="638"/>
      <c r="V994" s="638"/>
      <c r="W994" s="638"/>
      <c r="X994" s="638"/>
      <c r="Y994" s="638"/>
      <c r="Z994" s="638"/>
    </row>
    <row r="995" spans="1:26" ht="12.75" customHeight="1" x14ac:dyDescent="0.35">
      <c r="A995" s="638"/>
      <c r="B995" s="638"/>
      <c r="C995" s="638"/>
      <c r="D995" s="639"/>
      <c r="E995" s="638"/>
      <c r="F995" s="638"/>
      <c r="G995" s="638"/>
      <c r="O995" s="638"/>
      <c r="P995" s="638"/>
      <c r="Q995" s="638"/>
      <c r="R995" s="638"/>
      <c r="S995" s="638"/>
      <c r="T995" s="638"/>
      <c r="U995" s="638"/>
      <c r="V995" s="638"/>
      <c r="W995" s="638"/>
      <c r="X995" s="638"/>
      <c r="Y995" s="638"/>
      <c r="Z995" s="638"/>
    </row>
  </sheetData>
  <mergeCells count="13">
    <mergeCell ref="A150:M150"/>
    <mergeCell ref="A151:J151"/>
    <mergeCell ref="L1:N1"/>
    <mergeCell ref="K2:N2"/>
    <mergeCell ref="A3:N3"/>
    <mergeCell ref="A4:N4"/>
    <mergeCell ref="A5:B5"/>
    <mergeCell ref="E5:G5"/>
    <mergeCell ref="D88:N88"/>
    <mergeCell ref="A89:N89"/>
    <mergeCell ref="A90:B90"/>
    <mergeCell ref="M90:N90"/>
    <mergeCell ref="D149:N149"/>
  </mergeCells>
  <pageMargins left="0.47244094488188981" right="0.27559055118110237" top="0.51181102362204722" bottom="0.43307086614173229" header="0" footer="0"/>
  <pageSetup paperSize="9" scale="44" orientation="landscape" r:id="rId1"/>
  <rowBreaks count="1" manualBreakCount="1">
    <brk id="87" max="16383" man="1"/>
  </rowBreaks>
  <colBreaks count="1" manualBreakCount="1">
    <brk id="8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669AB-4517-4C1F-ADAA-491BEBBFD0D4}">
  <sheetPr>
    <tabColor rgb="FF00B050"/>
    <pageSetUpPr fitToPage="1"/>
  </sheetPr>
  <dimension ref="A1:E12"/>
  <sheetViews>
    <sheetView view="pageBreakPreview" topLeftCell="C1" zoomScale="60" zoomScaleNormal="100" workbookViewId="0">
      <selection activeCell="D1" sqref="D1:E1"/>
    </sheetView>
  </sheetViews>
  <sheetFormatPr defaultColWidth="12.453125" defaultRowHeight="14.5" x14ac:dyDescent="0.35"/>
  <cols>
    <col min="1" max="1" width="6.54296875" bestFit="1" customWidth="1"/>
    <col min="2" max="5" width="21.81640625" customWidth="1"/>
  </cols>
  <sheetData>
    <row r="1" spans="1:5" ht="15" customHeight="1" x14ac:dyDescent="0.35">
      <c r="D1" s="711" t="s">
        <v>925</v>
      </c>
      <c r="E1" s="711"/>
    </row>
    <row r="2" spans="1:5" x14ac:dyDescent="0.35">
      <c r="A2" s="798" t="s">
        <v>856</v>
      </c>
      <c r="B2" s="798"/>
      <c r="C2" s="798"/>
      <c r="D2" s="49"/>
      <c r="E2" s="49"/>
    </row>
    <row r="3" spans="1:5" x14ac:dyDescent="0.35">
      <c r="C3" s="249"/>
      <c r="D3" s="49"/>
      <c r="E3" s="49"/>
    </row>
    <row r="4" spans="1:5" x14ac:dyDescent="0.35">
      <c r="E4" s="250" t="s">
        <v>652</v>
      </c>
    </row>
    <row r="5" spans="1:5" x14ac:dyDescent="0.35">
      <c r="A5" s="223" t="s">
        <v>735</v>
      </c>
      <c r="B5" s="248" t="s">
        <v>736</v>
      </c>
      <c r="C5" s="248" t="s">
        <v>737</v>
      </c>
      <c r="D5" s="248" t="s">
        <v>738</v>
      </c>
      <c r="E5" s="248" t="s">
        <v>739</v>
      </c>
    </row>
    <row r="6" spans="1:5" x14ac:dyDescent="0.35">
      <c r="A6" s="251" t="s">
        <v>4</v>
      </c>
      <c r="B6" s="223"/>
      <c r="C6" s="248">
        <v>0</v>
      </c>
      <c r="D6" s="248">
        <v>0</v>
      </c>
      <c r="E6" s="248">
        <v>0</v>
      </c>
    </row>
    <row r="7" spans="1:5" x14ac:dyDescent="0.35">
      <c r="A7" s="251" t="s">
        <v>18</v>
      </c>
      <c r="B7" s="223"/>
      <c r="C7" s="248">
        <v>0</v>
      </c>
      <c r="D7" s="248">
        <v>0</v>
      </c>
      <c r="E7" s="248">
        <v>0</v>
      </c>
    </row>
    <row r="8" spans="1:5" x14ac:dyDescent="0.35">
      <c r="A8" s="251" t="s">
        <v>32</v>
      </c>
      <c r="B8" s="223"/>
      <c r="C8" s="248">
        <v>0</v>
      </c>
      <c r="D8" s="248">
        <v>0</v>
      </c>
      <c r="E8" s="248">
        <v>0</v>
      </c>
    </row>
    <row r="9" spans="1:5" x14ac:dyDescent="0.35">
      <c r="A9" s="251" t="s">
        <v>215</v>
      </c>
      <c r="B9" s="223"/>
      <c r="C9" s="248">
        <v>0</v>
      </c>
      <c r="D9" s="248">
        <v>0</v>
      </c>
      <c r="E9" s="248">
        <v>0</v>
      </c>
    </row>
    <row r="10" spans="1:5" x14ac:dyDescent="0.35">
      <c r="A10" s="251" t="s">
        <v>60</v>
      </c>
      <c r="B10" s="223"/>
      <c r="C10" s="248">
        <v>0</v>
      </c>
      <c r="D10" s="248">
        <v>0</v>
      </c>
      <c r="E10" s="248">
        <v>0</v>
      </c>
    </row>
    <row r="11" spans="1:5" x14ac:dyDescent="0.35">
      <c r="A11" s="251" t="s">
        <v>82</v>
      </c>
      <c r="B11" s="223"/>
      <c r="C11" s="248">
        <v>0</v>
      </c>
      <c r="D11" s="248">
        <v>0</v>
      </c>
      <c r="E11" s="248">
        <v>0</v>
      </c>
    </row>
    <row r="12" spans="1:5" x14ac:dyDescent="0.35">
      <c r="A12" s="251"/>
      <c r="B12" s="246" t="s">
        <v>349</v>
      </c>
      <c r="C12" s="248">
        <f t="shared" ref="C12:D12" si="0">SUM(C6:C11)</f>
        <v>0</v>
      </c>
      <c r="D12" s="248">
        <f t="shared" si="0"/>
        <v>0</v>
      </c>
      <c r="E12" s="248">
        <f>SUM(E6:E11)</f>
        <v>0</v>
      </c>
    </row>
  </sheetData>
  <mergeCells count="2">
    <mergeCell ref="A2:C2"/>
    <mergeCell ref="D1:E1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0"/>
  <sheetViews>
    <sheetView workbookViewId="0">
      <selection activeCell="A21" sqref="A21"/>
    </sheetView>
  </sheetViews>
  <sheetFormatPr defaultRowHeight="14.5" x14ac:dyDescent="0.35"/>
  <cols>
    <col min="1" max="1" width="5.81640625" style="27" customWidth="1"/>
    <col min="2" max="2" width="39.81640625" style="24" customWidth="1"/>
    <col min="3" max="6" width="11" style="24" customWidth="1"/>
    <col min="7" max="7" width="10.1796875" style="24" customWidth="1"/>
    <col min="8" max="8" width="10.54296875" style="24" customWidth="1"/>
    <col min="9" max="9" width="11.7265625" style="24" customWidth="1"/>
    <col min="10" max="10" width="5.26953125" style="24" customWidth="1"/>
    <col min="11" max="256" width="9.1796875" style="24"/>
    <col min="257" max="257" width="5.81640625" style="24" customWidth="1"/>
    <col min="258" max="258" width="42.54296875" style="24" customWidth="1"/>
    <col min="259" max="264" width="11" style="24" customWidth="1"/>
    <col min="265" max="265" width="11.81640625" style="24" customWidth="1"/>
    <col min="266" max="512" width="9.1796875" style="24"/>
    <col min="513" max="513" width="5.81640625" style="24" customWidth="1"/>
    <col min="514" max="514" width="42.54296875" style="24" customWidth="1"/>
    <col min="515" max="520" width="11" style="24" customWidth="1"/>
    <col min="521" max="521" width="11.81640625" style="24" customWidth="1"/>
    <col min="522" max="768" width="9.1796875" style="24"/>
    <col min="769" max="769" width="5.81640625" style="24" customWidth="1"/>
    <col min="770" max="770" width="42.54296875" style="24" customWidth="1"/>
    <col min="771" max="776" width="11" style="24" customWidth="1"/>
    <col min="777" max="777" width="11.81640625" style="24" customWidth="1"/>
    <col min="778" max="1024" width="9.1796875" style="24"/>
    <col min="1025" max="1025" width="5.81640625" style="24" customWidth="1"/>
    <col min="1026" max="1026" width="42.54296875" style="24" customWidth="1"/>
    <col min="1027" max="1032" width="11" style="24" customWidth="1"/>
    <col min="1033" max="1033" width="11.81640625" style="24" customWidth="1"/>
    <col min="1034" max="1280" width="9.1796875" style="24"/>
    <col min="1281" max="1281" width="5.81640625" style="24" customWidth="1"/>
    <col min="1282" max="1282" width="42.54296875" style="24" customWidth="1"/>
    <col min="1283" max="1288" width="11" style="24" customWidth="1"/>
    <col min="1289" max="1289" width="11.81640625" style="24" customWidth="1"/>
    <col min="1290" max="1536" width="9.1796875" style="24"/>
    <col min="1537" max="1537" width="5.81640625" style="24" customWidth="1"/>
    <col min="1538" max="1538" width="42.54296875" style="24" customWidth="1"/>
    <col min="1539" max="1544" width="11" style="24" customWidth="1"/>
    <col min="1545" max="1545" width="11.81640625" style="24" customWidth="1"/>
    <col min="1546" max="1792" width="9.1796875" style="24"/>
    <col min="1793" max="1793" width="5.81640625" style="24" customWidth="1"/>
    <col min="1794" max="1794" width="42.54296875" style="24" customWidth="1"/>
    <col min="1795" max="1800" width="11" style="24" customWidth="1"/>
    <col min="1801" max="1801" width="11.81640625" style="24" customWidth="1"/>
    <col min="1802" max="2048" width="9.1796875" style="24"/>
    <col min="2049" max="2049" width="5.81640625" style="24" customWidth="1"/>
    <col min="2050" max="2050" width="42.54296875" style="24" customWidth="1"/>
    <col min="2051" max="2056" width="11" style="24" customWidth="1"/>
    <col min="2057" max="2057" width="11.81640625" style="24" customWidth="1"/>
    <col min="2058" max="2304" width="9.1796875" style="24"/>
    <col min="2305" max="2305" width="5.81640625" style="24" customWidth="1"/>
    <col min="2306" max="2306" width="42.54296875" style="24" customWidth="1"/>
    <col min="2307" max="2312" width="11" style="24" customWidth="1"/>
    <col min="2313" max="2313" width="11.81640625" style="24" customWidth="1"/>
    <col min="2314" max="2560" width="9.1796875" style="24"/>
    <col min="2561" max="2561" width="5.81640625" style="24" customWidth="1"/>
    <col min="2562" max="2562" width="42.54296875" style="24" customWidth="1"/>
    <col min="2563" max="2568" width="11" style="24" customWidth="1"/>
    <col min="2569" max="2569" width="11.81640625" style="24" customWidth="1"/>
    <col min="2570" max="2816" width="9.1796875" style="24"/>
    <col min="2817" max="2817" width="5.81640625" style="24" customWidth="1"/>
    <col min="2818" max="2818" width="42.54296875" style="24" customWidth="1"/>
    <col min="2819" max="2824" width="11" style="24" customWidth="1"/>
    <col min="2825" max="2825" width="11.81640625" style="24" customWidth="1"/>
    <col min="2826" max="3072" width="9.1796875" style="24"/>
    <col min="3073" max="3073" width="5.81640625" style="24" customWidth="1"/>
    <col min="3074" max="3074" width="42.54296875" style="24" customWidth="1"/>
    <col min="3075" max="3080" width="11" style="24" customWidth="1"/>
    <col min="3081" max="3081" width="11.81640625" style="24" customWidth="1"/>
    <col min="3082" max="3328" width="9.1796875" style="24"/>
    <col min="3329" max="3329" width="5.81640625" style="24" customWidth="1"/>
    <col min="3330" max="3330" width="42.54296875" style="24" customWidth="1"/>
    <col min="3331" max="3336" width="11" style="24" customWidth="1"/>
    <col min="3337" max="3337" width="11.81640625" style="24" customWidth="1"/>
    <col min="3338" max="3584" width="9.1796875" style="24"/>
    <col min="3585" max="3585" width="5.81640625" style="24" customWidth="1"/>
    <col min="3586" max="3586" width="42.54296875" style="24" customWidth="1"/>
    <col min="3587" max="3592" width="11" style="24" customWidth="1"/>
    <col min="3593" max="3593" width="11.81640625" style="24" customWidth="1"/>
    <col min="3594" max="3840" width="9.1796875" style="24"/>
    <col min="3841" max="3841" width="5.81640625" style="24" customWidth="1"/>
    <col min="3842" max="3842" width="42.54296875" style="24" customWidth="1"/>
    <col min="3843" max="3848" width="11" style="24" customWidth="1"/>
    <col min="3849" max="3849" width="11.81640625" style="24" customWidth="1"/>
    <col min="3850" max="4096" width="9.1796875" style="24"/>
    <col min="4097" max="4097" width="5.81640625" style="24" customWidth="1"/>
    <col min="4098" max="4098" width="42.54296875" style="24" customWidth="1"/>
    <col min="4099" max="4104" width="11" style="24" customWidth="1"/>
    <col min="4105" max="4105" width="11.81640625" style="24" customWidth="1"/>
    <col min="4106" max="4352" width="9.1796875" style="24"/>
    <col min="4353" max="4353" width="5.81640625" style="24" customWidth="1"/>
    <col min="4354" max="4354" width="42.54296875" style="24" customWidth="1"/>
    <col min="4355" max="4360" width="11" style="24" customWidth="1"/>
    <col min="4361" max="4361" width="11.81640625" style="24" customWidth="1"/>
    <col min="4362" max="4608" width="9.1796875" style="24"/>
    <col min="4609" max="4609" width="5.81640625" style="24" customWidth="1"/>
    <col min="4610" max="4610" width="42.54296875" style="24" customWidth="1"/>
    <col min="4611" max="4616" width="11" style="24" customWidth="1"/>
    <col min="4617" max="4617" width="11.81640625" style="24" customWidth="1"/>
    <col min="4618" max="4864" width="9.1796875" style="24"/>
    <col min="4865" max="4865" width="5.81640625" style="24" customWidth="1"/>
    <col min="4866" max="4866" width="42.54296875" style="24" customWidth="1"/>
    <col min="4867" max="4872" width="11" style="24" customWidth="1"/>
    <col min="4873" max="4873" width="11.81640625" style="24" customWidth="1"/>
    <col min="4874" max="5120" width="9.1796875" style="24"/>
    <col min="5121" max="5121" width="5.81640625" style="24" customWidth="1"/>
    <col min="5122" max="5122" width="42.54296875" style="24" customWidth="1"/>
    <col min="5123" max="5128" width="11" style="24" customWidth="1"/>
    <col min="5129" max="5129" width="11.81640625" style="24" customWidth="1"/>
    <col min="5130" max="5376" width="9.1796875" style="24"/>
    <col min="5377" max="5377" width="5.81640625" style="24" customWidth="1"/>
    <col min="5378" max="5378" width="42.54296875" style="24" customWidth="1"/>
    <col min="5379" max="5384" width="11" style="24" customWidth="1"/>
    <col min="5385" max="5385" width="11.81640625" style="24" customWidth="1"/>
    <col min="5386" max="5632" width="9.1796875" style="24"/>
    <col min="5633" max="5633" width="5.81640625" style="24" customWidth="1"/>
    <col min="5634" max="5634" width="42.54296875" style="24" customWidth="1"/>
    <col min="5635" max="5640" width="11" style="24" customWidth="1"/>
    <col min="5641" max="5641" width="11.81640625" style="24" customWidth="1"/>
    <col min="5642" max="5888" width="9.1796875" style="24"/>
    <col min="5889" max="5889" width="5.81640625" style="24" customWidth="1"/>
    <col min="5890" max="5890" width="42.54296875" style="24" customWidth="1"/>
    <col min="5891" max="5896" width="11" style="24" customWidth="1"/>
    <col min="5897" max="5897" width="11.81640625" style="24" customWidth="1"/>
    <col min="5898" max="6144" width="9.1796875" style="24"/>
    <col min="6145" max="6145" width="5.81640625" style="24" customWidth="1"/>
    <col min="6146" max="6146" width="42.54296875" style="24" customWidth="1"/>
    <col min="6147" max="6152" width="11" style="24" customWidth="1"/>
    <col min="6153" max="6153" width="11.81640625" style="24" customWidth="1"/>
    <col min="6154" max="6400" width="9.1796875" style="24"/>
    <col min="6401" max="6401" width="5.81640625" style="24" customWidth="1"/>
    <col min="6402" max="6402" width="42.54296875" style="24" customWidth="1"/>
    <col min="6403" max="6408" width="11" style="24" customWidth="1"/>
    <col min="6409" max="6409" width="11.81640625" style="24" customWidth="1"/>
    <col min="6410" max="6656" width="9.1796875" style="24"/>
    <col min="6657" max="6657" width="5.81640625" style="24" customWidth="1"/>
    <col min="6658" max="6658" width="42.54296875" style="24" customWidth="1"/>
    <col min="6659" max="6664" width="11" style="24" customWidth="1"/>
    <col min="6665" max="6665" width="11.81640625" style="24" customWidth="1"/>
    <col min="6666" max="6912" width="9.1796875" style="24"/>
    <col min="6913" max="6913" width="5.81640625" style="24" customWidth="1"/>
    <col min="6914" max="6914" width="42.54296875" style="24" customWidth="1"/>
    <col min="6915" max="6920" width="11" style="24" customWidth="1"/>
    <col min="6921" max="6921" width="11.81640625" style="24" customWidth="1"/>
    <col min="6922" max="7168" width="9.1796875" style="24"/>
    <col min="7169" max="7169" width="5.81640625" style="24" customWidth="1"/>
    <col min="7170" max="7170" width="42.54296875" style="24" customWidth="1"/>
    <col min="7171" max="7176" width="11" style="24" customWidth="1"/>
    <col min="7177" max="7177" width="11.81640625" style="24" customWidth="1"/>
    <col min="7178" max="7424" width="9.1796875" style="24"/>
    <col min="7425" max="7425" width="5.81640625" style="24" customWidth="1"/>
    <col min="7426" max="7426" width="42.54296875" style="24" customWidth="1"/>
    <col min="7427" max="7432" width="11" style="24" customWidth="1"/>
    <col min="7433" max="7433" width="11.81640625" style="24" customWidth="1"/>
    <col min="7434" max="7680" width="9.1796875" style="24"/>
    <col min="7681" max="7681" width="5.81640625" style="24" customWidth="1"/>
    <col min="7682" max="7682" width="42.54296875" style="24" customWidth="1"/>
    <col min="7683" max="7688" width="11" style="24" customWidth="1"/>
    <col min="7689" max="7689" width="11.81640625" style="24" customWidth="1"/>
    <col min="7690" max="7936" width="9.1796875" style="24"/>
    <col min="7937" max="7937" width="5.81640625" style="24" customWidth="1"/>
    <col min="7938" max="7938" width="42.54296875" style="24" customWidth="1"/>
    <col min="7939" max="7944" width="11" style="24" customWidth="1"/>
    <col min="7945" max="7945" width="11.81640625" style="24" customWidth="1"/>
    <col min="7946" max="8192" width="9.1796875" style="24"/>
    <col min="8193" max="8193" width="5.81640625" style="24" customWidth="1"/>
    <col min="8194" max="8194" width="42.54296875" style="24" customWidth="1"/>
    <col min="8195" max="8200" width="11" style="24" customWidth="1"/>
    <col min="8201" max="8201" width="11.81640625" style="24" customWidth="1"/>
    <col min="8202" max="8448" width="9.1796875" style="24"/>
    <col min="8449" max="8449" width="5.81640625" style="24" customWidth="1"/>
    <col min="8450" max="8450" width="42.54296875" style="24" customWidth="1"/>
    <col min="8451" max="8456" width="11" style="24" customWidth="1"/>
    <col min="8457" max="8457" width="11.81640625" style="24" customWidth="1"/>
    <col min="8458" max="8704" width="9.1796875" style="24"/>
    <col min="8705" max="8705" width="5.81640625" style="24" customWidth="1"/>
    <col min="8706" max="8706" width="42.54296875" style="24" customWidth="1"/>
    <col min="8707" max="8712" width="11" style="24" customWidth="1"/>
    <col min="8713" max="8713" width="11.81640625" style="24" customWidth="1"/>
    <col min="8714" max="8960" width="9.1796875" style="24"/>
    <col min="8961" max="8961" width="5.81640625" style="24" customWidth="1"/>
    <col min="8962" max="8962" width="42.54296875" style="24" customWidth="1"/>
    <col min="8963" max="8968" width="11" style="24" customWidth="1"/>
    <col min="8969" max="8969" width="11.81640625" style="24" customWidth="1"/>
    <col min="8970" max="9216" width="9.1796875" style="24"/>
    <col min="9217" max="9217" width="5.81640625" style="24" customWidth="1"/>
    <col min="9218" max="9218" width="42.54296875" style="24" customWidth="1"/>
    <col min="9219" max="9224" width="11" style="24" customWidth="1"/>
    <col min="9225" max="9225" width="11.81640625" style="24" customWidth="1"/>
    <col min="9226" max="9472" width="9.1796875" style="24"/>
    <col min="9473" max="9473" width="5.81640625" style="24" customWidth="1"/>
    <col min="9474" max="9474" width="42.54296875" style="24" customWidth="1"/>
    <col min="9475" max="9480" width="11" style="24" customWidth="1"/>
    <col min="9481" max="9481" width="11.81640625" style="24" customWidth="1"/>
    <col min="9482" max="9728" width="9.1796875" style="24"/>
    <col min="9729" max="9729" width="5.81640625" style="24" customWidth="1"/>
    <col min="9730" max="9730" width="42.54296875" style="24" customWidth="1"/>
    <col min="9731" max="9736" width="11" style="24" customWidth="1"/>
    <col min="9737" max="9737" width="11.81640625" style="24" customWidth="1"/>
    <col min="9738" max="9984" width="9.1796875" style="24"/>
    <col min="9985" max="9985" width="5.81640625" style="24" customWidth="1"/>
    <col min="9986" max="9986" width="42.54296875" style="24" customWidth="1"/>
    <col min="9987" max="9992" width="11" style="24" customWidth="1"/>
    <col min="9993" max="9993" width="11.81640625" style="24" customWidth="1"/>
    <col min="9994" max="10240" width="9.1796875" style="24"/>
    <col min="10241" max="10241" width="5.81640625" style="24" customWidth="1"/>
    <col min="10242" max="10242" width="42.54296875" style="24" customWidth="1"/>
    <col min="10243" max="10248" width="11" style="24" customWidth="1"/>
    <col min="10249" max="10249" width="11.81640625" style="24" customWidth="1"/>
    <col min="10250" max="10496" width="9.1796875" style="24"/>
    <col min="10497" max="10497" width="5.81640625" style="24" customWidth="1"/>
    <col min="10498" max="10498" width="42.54296875" style="24" customWidth="1"/>
    <col min="10499" max="10504" width="11" style="24" customWidth="1"/>
    <col min="10505" max="10505" width="11.81640625" style="24" customWidth="1"/>
    <col min="10506" max="10752" width="9.1796875" style="24"/>
    <col min="10753" max="10753" width="5.81640625" style="24" customWidth="1"/>
    <col min="10754" max="10754" width="42.54296875" style="24" customWidth="1"/>
    <col min="10755" max="10760" width="11" style="24" customWidth="1"/>
    <col min="10761" max="10761" width="11.81640625" style="24" customWidth="1"/>
    <col min="10762" max="11008" width="9.1796875" style="24"/>
    <col min="11009" max="11009" width="5.81640625" style="24" customWidth="1"/>
    <col min="11010" max="11010" width="42.54296875" style="24" customWidth="1"/>
    <col min="11011" max="11016" width="11" style="24" customWidth="1"/>
    <col min="11017" max="11017" width="11.81640625" style="24" customWidth="1"/>
    <col min="11018" max="11264" width="9.1796875" style="24"/>
    <col min="11265" max="11265" width="5.81640625" style="24" customWidth="1"/>
    <col min="11266" max="11266" width="42.54296875" style="24" customWidth="1"/>
    <col min="11267" max="11272" width="11" style="24" customWidth="1"/>
    <col min="11273" max="11273" width="11.81640625" style="24" customWidth="1"/>
    <col min="11274" max="11520" width="9.1796875" style="24"/>
    <col min="11521" max="11521" width="5.81640625" style="24" customWidth="1"/>
    <col min="11522" max="11522" width="42.54296875" style="24" customWidth="1"/>
    <col min="11523" max="11528" width="11" style="24" customWidth="1"/>
    <col min="11529" max="11529" width="11.81640625" style="24" customWidth="1"/>
    <col min="11530" max="11776" width="9.1796875" style="24"/>
    <col min="11777" max="11777" width="5.81640625" style="24" customWidth="1"/>
    <col min="11778" max="11778" width="42.54296875" style="24" customWidth="1"/>
    <col min="11779" max="11784" width="11" style="24" customWidth="1"/>
    <col min="11785" max="11785" width="11.81640625" style="24" customWidth="1"/>
    <col min="11786" max="12032" width="9.1796875" style="24"/>
    <col min="12033" max="12033" width="5.81640625" style="24" customWidth="1"/>
    <col min="12034" max="12034" width="42.54296875" style="24" customWidth="1"/>
    <col min="12035" max="12040" width="11" style="24" customWidth="1"/>
    <col min="12041" max="12041" width="11.81640625" style="24" customWidth="1"/>
    <col min="12042" max="12288" width="9.1796875" style="24"/>
    <col min="12289" max="12289" width="5.81640625" style="24" customWidth="1"/>
    <col min="12290" max="12290" width="42.54296875" style="24" customWidth="1"/>
    <col min="12291" max="12296" width="11" style="24" customWidth="1"/>
    <col min="12297" max="12297" width="11.81640625" style="24" customWidth="1"/>
    <col min="12298" max="12544" width="9.1796875" style="24"/>
    <col min="12545" max="12545" width="5.81640625" style="24" customWidth="1"/>
    <col min="12546" max="12546" width="42.54296875" style="24" customWidth="1"/>
    <col min="12547" max="12552" width="11" style="24" customWidth="1"/>
    <col min="12553" max="12553" width="11.81640625" style="24" customWidth="1"/>
    <col min="12554" max="12800" width="9.1796875" style="24"/>
    <col min="12801" max="12801" width="5.81640625" style="24" customWidth="1"/>
    <col min="12802" max="12802" width="42.54296875" style="24" customWidth="1"/>
    <col min="12803" max="12808" width="11" style="24" customWidth="1"/>
    <col min="12809" max="12809" width="11.81640625" style="24" customWidth="1"/>
    <col min="12810" max="13056" width="9.1796875" style="24"/>
    <col min="13057" max="13057" width="5.81640625" style="24" customWidth="1"/>
    <col min="13058" max="13058" width="42.54296875" style="24" customWidth="1"/>
    <col min="13059" max="13064" width="11" style="24" customWidth="1"/>
    <col min="13065" max="13065" width="11.81640625" style="24" customWidth="1"/>
    <col min="13066" max="13312" width="9.1796875" style="24"/>
    <col min="13313" max="13313" width="5.81640625" style="24" customWidth="1"/>
    <col min="13314" max="13314" width="42.54296875" style="24" customWidth="1"/>
    <col min="13315" max="13320" width="11" style="24" customWidth="1"/>
    <col min="13321" max="13321" width="11.81640625" style="24" customWidth="1"/>
    <col min="13322" max="13568" width="9.1796875" style="24"/>
    <col min="13569" max="13569" width="5.81640625" style="24" customWidth="1"/>
    <col min="13570" max="13570" width="42.54296875" style="24" customWidth="1"/>
    <col min="13571" max="13576" width="11" style="24" customWidth="1"/>
    <col min="13577" max="13577" width="11.81640625" style="24" customWidth="1"/>
    <col min="13578" max="13824" width="9.1796875" style="24"/>
    <col min="13825" max="13825" width="5.81640625" style="24" customWidth="1"/>
    <col min="13826" max="13826" width="42.54296875" style="24" customWidth="1"/>
    <col min="13827" max="13832" width="11" style="24" customWidth="1"/>
    <col min="13833" max="13833" width="11.81640625" style="24" customWidth="1"/>
    <col min="13834" max="14080" width="9.1796875" style="24"/>
    <col min="14081" max="14081" width="5.81640625" style="24" customWidth="1"/>
    <col min="14082" max="14082" width="42.54296875" style="24" customWidth="1"/>
    <col min="14083" max="14088" width="11" style="24" customWidth="1"/>
    <col min="14089" max="14089" width="11.81640625" style="24" customWidth="1"/>
    <col min="14090" max="14336" width="9.1796875" style="24"/>
    <col min="14337" max="14337" width="5.81640625" style="24" customWidth="1"/>
    <col min="14338" max="14338" width="42.54296875" style="24" customWidth="1"/>
    <col min="14339" max="14344" width="11" style="24" customWidth="1"/>
    <col min="14345" max="14345" width="11.81640625" style="24" customWidth="1"/>
    <col min="14346" max="14592" width="9.1796875" style="24"/>
    <col min="14593" max="14593" width="5.81640625" style="24" customWidth="1"/>
    <col min="14594" max="14594" width="42.54296875" style="24" customWidth="1"/>
    <col min="14595" max="14600" width="11" style="24" customWidth="1"/>
    <col min="14601" max="14601" width="11.81640625" style="24" customWidth="1"/>
    <col min="14602" max="14848" width="9.1796875" style="24"/>
    <col min="14849" max="14849" width="5.81640625" style="24" customWidth="1"/>
    <col min="14850" max="14850" width="42.54296875" style="24" customWidth="1"/>
    <col min="14851" max="14856" width="11" style="24" customWidth="1"/>
    <col min="14857" max="14857" width="11.81640625" style="24" customWidth="1"/>
    <col min="14858" max="15104" width="9.1796875" style="24"/>
    <col min="15105" max="15105" width="5.81640625" style="24" customWidth="1"/>
    <col min="15106" max="15106" width="42.54296875" style="24" customWidth="1"/>
    <col min="15107" max="15112" width="11" style="24" customWidth="1"/>
    <col min="15113" max="15113" width="11.81640625" style="24" customWidth="1"/>
    <col min="15114" max="15360" width="9.1796875" style="24"/>
    <col min="15361" max="15361" width="5.81640625" style="24" customWidth="1"/>
    <col min="15362" max="15362" width="42.54296875" style="24" customWidth="1"/>
    <col min="15363" max="15368" width="11" style="24" customWidth="1"/>
    <col min="15369" max="15369" width="11.81640625" style="24" customWidth="1"/>
    <col min="15370" max="15616" width="9.1796875" style="24"/>
    <col min="15617" max="15617" width="5.81640625" style="24" customWidth="1"/>
    <col min="15618" max="15618" width="42.54296875" style="24" customWidth="1"/>
    <col min="15619" max="15624" width="11" style="24" customWidth="1"/>
    <col min="15625" max="15625" width="11.81640625" style="24" customWidth="1"/>
    <col min="15626" max="15872" width="9.1796875" style="24"/>
    <col min="15873" max="15873" width="5.81640625" style="24" customWidth="1"/>
    <col min="15874" max="15874" width="42.54296875" style="24" customWidth="1"/>
    <col min="15875" max="15880" width="11" style="24" customWidth="1"/>
    <col min="15881" max="15881" width="11.81640625" style="24" customWidth="1"/>
    <col min="15882" max="16128" width="9.1796875" style="24"/>
    <col min="16129" max="16129" width="5.81640625" style="24" customWidth="1"/>
    <col min="16130" max="16130" width="42.54296875" style="24" customWidth="1"/>
    <col min="16131" max="16136" width="11" style="24" customWidth="1"/>
    <col min="16137" max="16137" width="11.81640625" style="24" customWidth="1"/>
    <col min="16138" max="16384" width="9.1796875" style="24"/>
  </cols>
  <sheetData>
    <row r="1" spans="1:10" ht="15.75" customHeight="1" x14ac:dyDescent="0.35">
      <c r="A1" s="801" t="s">
        <v>392</v>
      </c>
      <c r="B1" s="801"/>
      <c r="C1" s="801"/>
      <c r="D1" s="801"/>
      <c r="E1" s="801"/>
      <c r="F1" s="801"/>
      <c r="G1" s="801"/>
      <c r="H1" s="801"/>
      <c r="I1" s="801"/>
      <c r="J1" s="756" t="s">
        <v>535</v>
      </c>
    </row>
    <row r="2" spans="1:10" ht="15" x14ac:dyDescent="0.35">
      <c r="A2" s="152"/>
      <c r="B2" s="152"/>
      <c r="C2" s="152"/>
      <c r="D2" s="152"/>
      <c r="E2" s="152"/>
      <c r="F2" s="152"/>
      <c r="G2" s="152"/>
      <c r="H2" s="152"/>
      <c r="I2" s="152"/>
      <c r="J2" s="756"/>
    </row>
    <row r="3" spans="1:10" ht="15" x14ac:dyDescent="0.35">
      <c r="A3" s="152"/>
      <c r="B3" s="152"/>
      <c r="C3" s="152"/>
      <c r="D3" s="152"/>
      <c r="E3" s="152"/>
      <c r="F3" s="152"/>
      <c r="G3" s="152"/>
      <c r="H3" s="152"/>
      <c r="I3" s="152"/>
      <c r="J3" s="756"/>
    </row>
    <row r="4" spans="1:10" ht="15" thickBot="1" x14ac:dyDescent="0.35">
      <c r="I4" s="208" t="s">
        <v>652</v>
      </c>
      <c r="J4" s="756"/>
    </row>
    <row r="5" spans="1:10" s="108" customFormat="1" ht="14" x14ac:dyDescent="0.35">
      <c r="A5" s="802" t="s">
        <v>2</v>
      </c>
      <c r="B5" s="804" t="s">
        <v>393</v>
      </c>
      <c r="C5" s="802" t="s">
        <v>394</v>
      </c>
      <c r="D5" s="802" t="s">
        <v>671</v>
      </c>
      <c r="E5" s="806" t="s">
        <v>395</v>
      </c>
      <c r="F5" s="807"/>
      <c r="G5" s="807"/>
      <c r="H5" s="808"/>
      <c r="I5" s="804" t="s">
        <v>244</v>
      </c>
      <c r="J5" s="756"/>
    </row>
    <row r="6" spans="1:10" s="111" customFormat="1" ht="23.5" thickBot="1" x14ac:dyDescent="0.4">
      <c r="A6" s="803"/>
      <c r="B6" s="805"/>
      <c r="C6" s="805"/>
      <c r="D6" s="803"/>
      <c r="E6" s="109" t="s">
        <v>672</v>
      </c>
      <c r="F6" s="109" t="s">
        <v>673</v>
      </c>
      <c r="G6" s="109" t="s">
        <v>674</v>
      </c>
      <c r="H6" s="110" t="s">
        <v>675</v>
      </c>
      <c r="I6" s="805"/>
      <c r="J6" s="756"/>
    </row>
    <row r="7" spans="1:10" s="117" customFormat="1" thickBot="1" x14ac:dyDescent="0.4">
      <c r="A7" s="112">
        <v>1</v>
      </c>
      <c r="B7" s="113">
        <v>2</v>
      </c>
      <c r="C7" s="114">
        <v>3</v>
      </c>
      <c r="D7" s="113">
        <v>4</v>
      </c>
      <c r="E7" s="112">
        <v>5</v>
      </c>
      <c r="F7" s="114">
        <v>6</v>
      </c>
      <c r="G7" s="114">
        <v>7</v>
      </c>
      <c r="H7" s="115">
        <v>8</v>
      </c>
      <c r="I7" s="116" t="s">
        <v>396</v>
      </c>
      <c r="J7" s="756"/>
    </row>
    <row r="8" spans="1:10" ht="21.75" customHeight="1" thickBot="1" x14ac:dyDescent="0.4">
      <c r="A8" s="118" t="s">
        <v>4</v>
      </c>
      <c r="B8" s="119" t="s">
        <v>397</v>
      </c>
      <c r="C8" s="120"/>
      <c r="D8" s="121">
        <f>+D9+D10</f>
        <v>0</v>
      </c>
      <c r="E8" s="122">
        <f>+E9+E10</f>
        <v>0</v>
      </c>
      <c r="F8" s="123">
        <f>+F9+F10</f>
        <v>0</v>
      </c>
      <c r="G8" s="123">
        <f>+G9+G10</f>
        <v>0</v>
      </c>
      <c r="H8" s="124">
        <f>+H9+H10</f>
        <v>0</v>
      </c>
      <c r="I8" s="121">
        <f t="shared" ref="I8:I19" si="0">SUM(D8:H8)</f>
        <v>0</v>
      </c>
      <c r="J8" s="756"/>
    </row>
    <row r="9" spans="1:10" ht="15.75" customHeight="1" x14ac:dyDescent="0.35">
      <c r="A9" s="125" t="s">
        <v>18</v>
      </c>
      <c r="B9" s="126" t="s">
        <v>398</v>
      </c>
      <c r="C9" s="127"/>
      <c r="D9" s="128"/>
      <c r="E9" s="129"/>
      <c r="F9" s="42"/>
      <c r="G9" s="42"/>
      <c r="H9" s="130"/>
      <c r="I9" s="131">
        <f t="shared" si="0"/>
        <v>0</v>
      </c>
      <c r="J9" s="756"/>
    </row>
    <row r="10" spans="1:10" ht="15.75" customHeight="1" thickBot="1" x14ac:dyDescent="0.4">
      <c r="A10" s="125" t="s">
        <v>32</v>
      </c>
      <c r="B10" s="126" t="s">
        <v>398</v>
      </c>
      <c r="C10" s="127"/>
      <c r="D10" s="128"/>
      <c r="E10" s="129"/>
      <c r="F10" s="42"/>
      <c r="G10" s="42"/>
      <c r="H10" s="130"/>
      <c r="I10" s="131">
        <f t="shared" si="0"/>
        <v>0</v>
      </c>
      <c r="J10" s="756"/>
    </row>
    <row r="11" spans="1:10" ht="21.75" customHeight="1" thickBot="1" x14ac:dyDescent="0.4">
      <c r="A11" s="118" t="s">
        <v>215</v>
      </c>
      <c r="B11" s="119" t="s">
        <v>399</v>
      </c>
      <c r="C11" s="132"/>
      <c r="D11" s="121">
        <f>+D12+D13</f>
        <v>0</v>
      </c>
      <c r="E11" s="122">
        <f>+E12+E13</f>
        <v>0</v>
      </c>
      <c r="F11" s="123">
        <f>+F12+F13</f>
        <v>0</v>
      </c>
      <c r="G11" s="123">
        <f>+G12+G13</f>
        <v>0</v>
      </c>
      <c r="H11" s="124">
        <f>+H12+H13</f>
        <v>0</v>
      </c>
      <c r="I11" s="121">
        <f t="shared" si="0"/>
        <v>0</v>
      </c>
      <c r="J11" s="756"/>
    </row>
    <row r="12" spans="1:10" ht="15.75" customHeight="1" x14ac:dyDescent="0.35">
      <c r="A12" s="125" t="s">
        <v>60</v>
      </c>
      <c r="B12" s="126" t="s">
        <v>398</v>
      </c>
      <c r="C12" s="127"/>
      <c r="D12" s="128"/>
      <c r="E12" s="129"/>
      <c r="F12" s="42"/>
      <c r="G12" s="42"/>
      <c r="H12" s="130"/>
      <c r="I12" s="131">
        <f t="shared" si="0"/>
        <v>0</v>
      </c>
      <c r="J12" s="756"/>
    </row>
    <row r="13" spans="1:10" ht="15.75" customHeight="1" thickBot="1" x14ac:dyDescent="0.4">
      <c r="A13" s="125" t="s">
        <v>82</v>
      </c>
      <c r="B13" s="126" t="s">
        <v>398</v>
      </c>
      <c r="C13" s="127"/>
      <c r="D13" s="128"/>
      <c r="E13" s="129"/>
      <c r="F13" s="42"/>
      <c r="G13" s="42"/>
      <c r="H13" s="130"/>
      <c r="I13" s="131">
        <f t="shared" si="0"/>
        <v>0</v>
      </c>
      <c r="J13" s="756"/>
    </row>
    <row r="14" spans="1:10" ht="15" thickBot="1" x14ac:dyDescent="0.4">
      <c r="A14" s="118" t="s">
        <v>226</v>
      </c>
      <c r="B14" s="119" t="s">
        <v>400</v>
      </c>
      <c r="C14" s="132"/>
      <c r="D14" s="121">
        <f>+D15</f>
        <v>0</v>
      </c>
      <c r="E14" s="122">
        <f>+E15</f>
        <v>0</v>
      </c>
      <c r="F14" s="123">
        <f>+F15</f>
        <v>0</v>
      </c>
      <c r="G14" s="123">
        <f>+G15</f>
        <v>0</v>
      </c>
      <c r="H14" s="124">
        <f>+H15</f>
        <v>0</v>
      </c>
      <c r="I14" s="121">
        <f t="shared" si="0"/>
        <v>0</v>
      </c>
      <c r="J14" s="756"/>
    </row>
    <row r="15" spans="1:10" ht="15" thickBot="1" x14ac:dyDescent="0.4">
      <c r="A15" s="125" t="s">
        <v>104</v>
      </c>
      <c r="B15" s="87"/>
      <c r="C15" s="127"/>
      <c r="D15" s="128">
        <v>0</v>
      </c>
      <c r="E15" s="129"/>
      <c r="F15" s="42"/>
      <c r="G15" s="42"/>
      <c r="H15" s="130"/>
      <c r="I15" s="131">
        <f t="shared" si="0"/>
        <v>0</v>
      </c>
      <c r="J15" s="756"/>
    </row>
    <row r="16" spans="1:10" ht="15.75" customHeight="1" thickBot="1" x14ac:dyDescent="0.4">
      <c r="A16" s="125" t="s">
        <v>114</v>
      </c>
      <c r="B16" s="119" t="s">
        <v>401</v>
      </c>
      <c r="C16" s="132"/>
      <c r="D16" s="121">
        <f>+D17</f>
        <v>0</v>
      </c>
      <c r="E16" s="122">
        <f>+E17</f>
        <v>0</v>
      </c>
      <c r="F16" s="123">
        <f>+F17</f>
        <v>0</v>
      </c>
      <c r="G16" s="123">
        <f>+G17</f>
        <v>0</v>
      </c>
      <c r="H16" s="124">
        <f>+H17</f>
        <v>0</v>
      </c>
      <c r="I16" s="121">
        <f t="shared" si="0"/>
        <v>0</v>
      </c>
      <c r="J16" s="756"/>
    </row>
    <row r="17" spans="1:10" ht="15.75" customHeight="1" thickBot="1" x14ac:dyDescent="0.4">
      <c r="A17" s="118" t="s">
        <v>238</v>
      </c>
      <c r="B17" s="133" t="s">
        <v>398</v>
      </c>
      <c r="C17" s="134"/>
      <c r="D17" s="135"/>
      <c r="E17" s="136"/>
      <c r="F17" s="43"/>
      <c r="G17" s="43"/>
      <c r="H17" s="137"/>
      <c r="I17" s="138">
        <f t="shared" si="0"/>
        <v>0</v>
      </c>
      <c r="J17" s="756"/>
    </row>
    <row r="18" spans="1:10" ht="15" thickBot="1" x14ac:dyDescent="0.4">
      <c r="A18" s="125" t="s">
        <v>256</v>
      </c>
      <c r="B18" s="139" t="s">
        <v>402</v>
      </c>
      <c r="C18" s="132"/>
      <c r="D18" s="121">
        <f>+D19</f>
        <v>0</v>
      </c>
      <c r="E18" s="122">
        <f>+E19</f>
        <v>0</v>
      </c>
      <c r="F18" s="123">
        <f>+F19</f>
        <v>0</v>
      </c>
      <c r="G18" s="123">
        <f>+G19</f>
        <v>0</v>
      </c>
      <c r="H18" s="124">
        <f>+H19</f>
        <v>0</v>
      </c>
      <c r="I18" s="121">
        <f t="shared" si="0"/>
        <v>0</v>
      </c>
      <c r="J18" s="756"/>
    </row>
    <row r="19" spans="1:10" ht="15" thickBot="1" x14ac:dyDescent="0.35">
      <c r="A19" s="125" t="s">
        <v>257</v>
      </c>
      <c r="B19" s="207"/>
      <c r="C19" s="127"/>
      <c r="D19" s="207"/>
      <c r="E19" s="42"/>
      <c r="F19" s="42"/>
      <c r="G19" s="42"/>
      <c r="H19" s="42">
        <v>0</v>
      </c>
      <c r="I19" s="89">
        <f t="shared" si="0"/>
        <v>0</v>
      </c>
      <c r="J19" s="756"/>
    </row>
    <row r="20" spans="1:10" ht="15" thickBot="1" x14ac:dyDescent="0.4">
      <c r="A20" s="799" t="s">
        <v>676</v>
      </c>
      <c r="B20" s="800"/>
      <c r="C20" s="140"/>
      <c r="D20" s="121">
        <f t="shared" ref="D20:I20" si="1">+D8+D11+D14+D16+D18</f>
        <v>0</v>
      </c>
      <c r="E20" s="122">
        <f t="shared" si="1"/>
        <v>0</v>
      </c>
      <c r="F20" s="123">
        <f t="shared" si="1"/>
        <v>0</v>
      </c>
      <c r="G20" s="123">
        <f t="shared" si="1"/>
        <v>0</v>
      </c>
      <c r="H20" s="124">
        <f t="shared" si="1"/>
        <v>0</v>
      </c>
      <c r="I20" s="121">
        <f t="shared" si="1"/>
        <v>0</v>
      </c>
      <c r="J20" s="756"/>
    </row>
    <row r="21" spans="1:10" x14ac:dyDescent="0.35">
      <c r="J21" s="756"/>
    </row>
    <row r="22" spans="1:10" x14ac:dyDescent="0.35">
      <c r="J22" s="756"/>
    </row>
    <row r="23" spans="1:10" x14ac:dyDescent="0.35">
      <c r="J23" s="756"/>
    </row>
    <row r="24" spans="1:10" x14ac:dyDescent="0.35">
      <c r="J24" s="756"/>
    </row>
    <row r="25" spans="1:10" x14ac:dyDescent="0.35">
      <c r="J25" s="756"/>
    </row>
    <row r="26" spans="1:10" x14ac:dyDescent="0.35">
      <c r="J26" s="756"/>
    </row>
    <row r="27" spans="1:10" x14ac:dyDescent="0.35">
      <c r="J27" s="756"/>
    </row>
    <row r="28" spans="1:10" x14ac:dyDescent="0.35">
      <c r="J28" s="756"/>
    </row>
    <row r="29" spans="1:10" x14ac:dyDescent="0.35">
      <c r="J29" s="156"/>
    </row>
    <row r="30" spans="1:10" x14ac:dyDescent="0.35">
      <c r="J30" s="156"/>
    </row>
  </sheetData>
  <mergeCells count="9">
    <mergeCell ref="J1:J28"/>
    <mergeCell ref="A20:B20"/>
    <mergeCell ref="A1:I1"/>
    <mergeCell ref="A5:A6"/>
    <mergeCell ref="B5:B6"/>
    <mergeCell ref="C5:C6"/>
    <mergeCell ref="D5:D6"/>
    <mergeCell ref="E5:H5"/>
    <mergeCell ref="I5:I6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6"/>
  <sheetViews>
    <sheetView zoomScaleNormal="100" workbookViewId="0">
      <selection activeCell="L5" sqref="L5"/>
    </sheetView>
  </sheetViews>
  <sheetFormatPr defaultRowHeight="13" x14ac:dyDescent="0.3"/>
  <cols>
    <col min="1" max="1" width="4.7265625" style="159" customWidth="1"/>
    <col min="2" max="2" width="28.453125" style="159" customWidth="1"/>
    <col min="3" max="3" width="10.54296875" style="159" customWidth="1"/>
    <col min="4" max="4" width="9.81640625" style="159" customWidth="1"/>
    <col min="5" max="5" width="9.7265625" style="159" customWidth="1"/>
    <col min="6" max="6" width="9.453125" style="159" customWidth="1"/>
    <col min="7" max="7" width="12.26953125" style="159" customWidth="1"/>
    <col min="8" max="256" width="9.1796875" style="159"/>
    <col min="257" max="257" width="4.7265625" style="159" customWidth="1"/>
    <col min="258" max="258" width="28.453125" style="159" customWidth="1"/>
    <col min="259" max="259" width="10.54296875" style="159" customWidth="1"/>
    <col min="260" max="260" width="9.81640625" style="159" customWidth="1"/>
    <col min="261" max="261" width="9.7265625" style="159" customWidth="1"/>
    <col min="262" max="262" width="9.453125" style="159" customWidth="1"/>
    <col min="263" max="263" width="12.26953125" style="159" customWidth="1"/>
    <col min="264" max="512" width="9.1796875" style="159"/>
    <col min="513" max="513" width="4.7265625" style="159" customWidth="1"/>
    <col min="514" max="514" width="28.453125" style="159" customWidth="1"/>
    <col min="515" max="515" width="10.54296875" style="159" customWidth="1"/>
    <col min="516" max="516" width="9.81640625" style="159" customWidth="1"/>
    <col min="517" max="517" width="9.7265625" style="159" customWidth="1"/>
    <col min="518" max="518" width="9.453125" style="159" customWidth="1"/>
    <col min="519" max="519" width="12.26953125" style="159" customWidth="1"/>
    <col min="520" max="768" width="9.1796875" style="159"/>
    <col min="769" max="769" width="4.7265625" style="159" customWidth="1"/>
    <col min="770" max="770" width="28.453125" style="159" customWidth="1"/>
    <col min="771" max="771" width="10.54296875" style="159" customWidth="1"/>
    <col min="772" max="772" width="9.81640625" style="159" customWidth="1"/>
    <col min="773" max="773" width="9.7265625" style="159" customWidth="1"/>
    <col min="774" max="774" width="9.453125" style="159" customWidth="1"/>
    <col min="775" max="775" width="12.26953125" style="159" customWidth="1"/>
    <col min="776" max="1024" width="9.1796875" style="159"/>
    <col min="1025" max="1025" width="4.7265625" style="159" customWidth="1"/>
    <col min="1026" max="1026" width="28.453125" style="159" customWidth="1"/>
    <col min="1027" max="1027" width="10.54296875" style="159" customWidth="1"/>
    <col min="1028" max="1028" width="9.81640625" style="159" customWidth="1"/>
    <col min="1029" max="1029" width="9.7265625" style="159" customWidth="1"/>
    <col min="1030" max="1030" width="9.453125" style="159" customWidth="1"/>
    <col min="1031" max="1031" width="12.26953125" style="159" customWidth="1"/>
    <col min="1032" max="1280" width="9.1796875" style="159"/>
    <col min="1281" max="1281" width="4.7265625" style="159" customWidth="1"/>
    <col min="1282" max="1282" width="28.453125" style="159" customWidth="1"/>
    <col min="1283" max="1283" width="10.54296875" style="159" customWidth="1"/>
    <col min="1284" max="1284" width="9.81640625" style="159" customWidth="1"/>
    <col min="1285" max="1285" width="9.7265625" style="159" customWidth="1"/>
    <col min="1286" max="1286" width="9.453125" style="159" customWidth="1"/>
    <col min="1287" max="1287" width="12.26953125" style="159" customWidth="1"/>
    <col min="1288" max="1536" width="9.1796875" style="159"/>
    <col min="1537" max="1537" width="4.7265625" style="159" customWidth="1"/>
    <col min="1538" max="1538" width="28.453125" style="159" customWidth="1"/>
    <col min="1539" max="1539" width="10.54296875" style="159" customWidth="1"/>
    <col min="1540" max="1540" width="9.81640625" style="159" customWidth="1"/>
    <col min="1541" max="1541" width="9.7265625" style="159" customWidth="1"/>
    <col min="1542" max="1542" width="9.453125" style="159" customWidth="1"/>
    <col min="1543" max="1543" width="12.26953125" style="159" customWidth="1"/>
    <col min="1544" max="1792" width="9.1796875" style="159"/>
    <col min="1793" max="1793" width="4.7265625" style="159" customWidth="1"/>
    <col min="1794" max="1794" width="28.453125" style="159" customWidth="1"/>
    <col min="1795" max="1795" width="10.54296875" style="159" customWidth="1"/>
    <col min="1796" max="1796" width="9.81640625" style="159" customWidth="1"/>
    <col min="1797" max="1797" width="9.7265625" style="159" customWidth="1"/>
    <col min="1798" max="1798" width="9.453125" style="159" customWidth="1"/>
    <col min="1799" max="1799" width="12.26953125" style="159" customWidth="1"/>
    <col min="1800" max="2048" width="9.1796875" style="159"/>
    <col min="2049" max="2049" width="4.7265625" style="159" customWidth="1"/>
    <col min="2050" max="2050" width="28.453125" style="159" customWidth="1"/>
    <col min="2051" max="2051" width="10.54296875" style="159" customWidth="1"/>
    <col min="2052" max="2052" width="9.81640625" style="159" customWidth="1"/>
    <col min="2053" max="2053" width="9.7265625" style="159" customWidth="1"/>
    <col min="2054" max="2054" width="9.453125" style="159" customWidth="1"/>
    <col min="2055" max="2055" width="12.26953125" style="159" customWidth="1"/>
    <col min="2056" max="2304" width="9.1796875" style="159"/>
    <col min="2305" max="2305" width="4.7265625" style="159" customWidth="1"/>
    <col min="2306" max="2306" width="28.453125" style="159" customWidth="1"/>
    <col min="2307" max="2307" width="10.54296875" style="159" customWidth="1"/>
    <col min="2308" max="2308" width="9.81640625" style="159" customWidth="1"/>
    <col min="2309" max="2309" width="9.7265625" style="159" customWidth="1"/>
    <col min="2310" max="2310" width="9.453125" style="159" customWidth="1"/>
    <col min="2311" max="2311" width="12.26953125" style="159" customWidth="1"/>
    <col min="2312" max="2560" width="9.1796875" style="159"/>
    <col min="2561" max="2561" width="4.7265625" style="159" customWidth="1"/>
    <col min="2562" max="2562" width="28.453125" style="159" customWidth="1"/>
    <col min="2563" max="2563" width="10.54296875" style="159" customWidth="1"/>
    <col min="2564" max="2564" width="9.81640625" style="159" customWidth="1"/>
    <col min="2565" max="2565" width="9.7265625" style="159" customWidth="1"/>
    <col min="2566" max="2566" width="9.453125" style="159" customWidth="1"/>
    <col min="2567" max="2567" width="12.26953125" style="159" customWidth="1"/>
    <col min="2568" max="2816" width="9.1796875" style="159"/>
    <col min="2817" max="2817" width="4.7265625" style="159" customWidth="1"/>
    <col min="2818" max="2818" width="28.453125" style="159" customWidth="1"/>
    <col min="2819" max="2819" width="10.54296875" style="159" customWidth="1"/>
    <col min="2820" max="2820" width="9.81640625" style="159" customWidth="1"/>
    <col min="2821" max="2821" width="9.7265625" style="159" customWidth="1"/>
    <col min="2822" max="2822" width="9.453125" style="159" customWidth="1"/>
    <col min="2823" max="2823" width="12.26953125" style="159" customWidth="1"/>
    <col min="2824" max="3072" width="9.1796875" style="159"/>
    <col min="3073" max="3073" width="4.7265625" style="159" customWidth="1"/>
    <col min="3074" max="3074" width="28.453125" style="159" customWidth="1"/>
    <col min="3075" max="3075" width="10.54296875" style="159" customWidth="1"/>
    <col min="3076" max="3076" width="9.81640625" style="159" customWidth="1"/>
    <col min="3077" max="3077" width="9.7265625" style="159" customWidth="1"/>
    <col min="3078" max="3078" width="9.453125" style="159" customWidth="1"/>
    <col min="3079" max="3079" width="12.26953125" style="159" customWidth="1"/>
    <col min="3080" max="3328" width="9.1796875" style="159"/>
    <col min="3329" max="3329" width="4.7265625" style="159" customWidth="1"/>
    <col min="3330" max="3330" width="28.453125" style="159" customWidth="1"/>
    <col min="3331" max="3331" width="10.54296875" style="159" customWidth="1"/>
    <col min="3332" max="3332" width="9.81640625" style="159" customWidth="1"/>
    <col min="3333" max="3333" width="9.7265625" style="159" customWidth="1"/>
    <col min="3334" max="3334" width="9.453125" style="159" customWidth="1"/>
    <col min="3335" max="3335" width="12.26953125" style="159" customWidth="1"/>
    <col min="3336" max="3584" width="9.1796875" style="159"/>
    <col min="3585" max="3585" width="4.7265625" style="159" customWidth="1"/>
    <col min="3586" max="3586" width="28.453125" style="159" customWidth="1"/>
    <col min="3587" max="3587" width="10.54296875" style="159" customWidth="1"/>
    <col min="3588" max="3588" width="9.81640625" style="159" customWidth="1"/>
    <col min="3589" max="3589" width="9.7265625" style="159" customWidth="1"/>
    <col min="3590" max="3590" width="9.453125" style="159" customWidth="1"/>
    <col min="3591" max="3591" width="12.26953125" style="159" customWidth="1"/>
    <col min="3592" max="3840" width="9.1796875" style="159"/>
    <col min="3841" max="3841" width="4.7265625" style="159" customWidth="1"/>
    <col min="3842" max="3842" width="28.453125" style="159" customWidth="1"/>
    <col min="3843" max="3843" width="10.54296875" style="159" customWidth="1"/>
    <col min="3844" max="3844" width="9.81640625" style="159" customWidth="1"/>
    <col min="3845" max="3845" width="9.7265625" style="159" customWidth="1"/>
    <col min="3846" max="3846" width="9.453125" style="159" customWidth="1"/>
    <col min="3847" max="3847" width="12.26953125" style="159" customWidth="1"/>
    <col min="3848" max="4096" width="9.1796875" style="159"/>
    <col min="4097" max="4097" width="4.7265625" style="159" customWidth="1"/>
    <col min="4098" max="4098" width="28.453125" style="159" customWidth="1"/>
    <col min="4099" max="4099" width="10.54296875" style="159" customWidth="1"/>
    <col min="4100" max="4100" width="9.81640625" style="159" customWidth="1"/>
    <col min="4101" max="4101" width="9.7265625" style="159" customWidth="1"/>
    <col min="4102" max="4102" width="9.453125" style="159" customWidth="1"/>
    <col min="4103" max="4103" width="12.26953125" style="159" customWidth="1"/>
    <col min="4104" max="4352" width="9.1796875" style="159"/>
    <col min="4353" max="4353" width="4.7265625" style="159" customWidth="1"/>
    <col min="4354" max="4354" width="28.453125" style="159" customWidth="1"/>
    <col min="4355" max="4355" width="10.54296875" style="159" customWidth="1"/>
    <col min="4356" max="4356" width="9.81640625" style="159" customWidth="1"/>
    <col min="4357" max="4357" width="9.7265625" style="159" customWidth="1"/>
    <col min="4358" max="4358" width="9.453125" style="159" customWidth="1"/>
    <col min="4359" max="4359" width="12.26953125" style="159" customWidth="1"/>
    <col min="4360" max="4608" width="9.1796875" style="159"/>
    <col min="4609" max="4609" width="4.7265625" style="159" customWidth="1"/>
    <col min="4610" max="4610" width="28.453125" style="159" customWidth="1"/>
    <col min="4611" max="4611" width="10.54296875" style="159" customWidth="1"/>
    <col min="4612" max="4612" width="9.81640625" style="159" customWidth="1"/>
    <col min="4613" max="4613" width="9.7265625" style="159" customWidth="1"/>
    <col min="4614" max="4614" width="9.453125" style="159" customWidth="1"/>
    <col min="4615" max="4615" width="12.26953125" style="159" customWidth="1"/>
    <col min="4616" max="4864" width="9.1796875" style="159"/>
    <col min="4865" max="4865" width="4.7265625" style="159" customWidth="1"/>
    <col min="4866" max="4866" width="28.453125" style="159" customWidth="1"/>
    <col min="4867" max="4867" width="10.54296875" style="159" customWidth="1"/>
    <col min="4868" max="4868" width="9.81640625" style="159" customWidth="1"/>
    <col min="4869" max="4869" width="9.7265625" style="159" customWidth="1"/>
    <col min="4870" max="4870" width="9.453125" style="159" customWidth="1"/>
    <col min="4871" max="4871" width="12.26953125" style="159" customWidth="1"/>
    <col min="4872" max="5120" width="9.1796875" style="159"/>
    <col min="5121" max="5121" width="4.7265625" style="159" customWidth="1"/>
    <col min="5122" max="5122" width="28.453125" style="159" customWidth="1"/>
    <col min="5123" max="5123" width="10.54296875" style="159" customWidth="1"/>
    <col min="5124" max="5124" width="9.81640625" style="159" customWidth="1"/>
    <col min="5125" max="5125" width="9.7265625" style="159" customWidth="1"/>
    <col min="5126" max="5126" width="9.453125" style="159" customWidth="1"/>
    <col min="5127" max="5127" width="12.26953125" style="159" customWidth="1"/>
    <col min="5128" max="5376" width="9.1796875" style="159"/>
    <col min="5377" max="5377" width="4.7265625" style="159" customWidth="1"/>
    <col min="5378" max="5378" width="28.453125" style="159" customWidth="1"/>
    <col min="5379" max="5379" width="10.54296875" style="159" customWidth="1"/>
    <col min="5380" max="5380" width="9.81640625" style="159" customWidth="1"/>
    <col min="5381" max="5381" width="9.7265625" style="159" customWidth="1"/>
    <col min="5382" max="5382" width="9.453125" style="159" customWidth="1"/>
    <col min="5383" max="5383" width="12.26953125" style="159" customWidth="1"/>
    <col min="5384" max="5632" width="9.1796875" style="159"/>
    <col min="5633" max="5633" width="4.7265625" style="159" customWidth="1"/>
    <col min="5634" max="5634" width="28.453125" style="159" customWidth="1"/>
    <col min="5635" max="5635" width="10.54296875" style="159" customWidth="1"/>
    <col min="5636" max="5636" width="9.81640625" style="159" customWidth="1"/>
    <col min="5637" max="5637" width="9.7265625" style="159" customWidth="1"/>
    <col min="5638" max="5638" width="9.453125" style="159" customWidth="1"/>
    <col min="5639" max="5639" width="12.26953125" style="159" customWidth="1"/>
    <col min="5640" max="5888" width="9.1796875" style="159"/>
    <col min="5889" max="5889" width="4.7265625" style="159" customWidth="1"/>
    <col min="5890" max="5890" width="28.453125" style="159" customWidth="1"/>
    <col min="5891" max="5891" width="10.54296875" style="159" customWidth="1"/>
    <col min="5892" max="5892" width="9.81640625" style="159" customWidth="1"/>
    <col min="5893" max="5893" width="9.7265625" style="159" customWidth="1"/>
    <col min="5894" max="5894" width="9.453125" style="159" customWidth="1"/>
    <col min="5895" max="5895" width="12.26953125" style="159" customWidth="1"/>
    <col min="5896" max="6144" width="9.1796875" style="159"/>
    <col min="6145" max="6145" width="4.7265625" style="159" customWidth="1"/>
    <col min="6146" max="6146" width="28.453125" style="159" customWidth="1"/>
    <col min="6147" max="6147" width="10.54296875" style="159" customWidth="1"/>
    <col min="6148" max="6148" width="9.81640625" style="159" customWidth="1"/>
    <col min="6149" max="6149" width="9.7265625" style="159" customWidth="1"/>
    <col min="6150" max="6150" width="9.453125" style="159" customWidth="1"/>
    <col min="6151" max="6151" width="12.26953125" style="159" customWidth="1"/>
    <col min="6152" max="6400" width="9.1796875" style="159"/>
    <col min="6401" max="6401" width="4.7265625" style="159" customWidth="1"/>
    <col min="6402" max="6402" width="28.453125" style="159" customWidth="1"/>
    <col min="6403" max="6403" width="10.54296875" style="159" customWidth="1"/>
    <col min="6404" max="6404" width="9.81640625" style="159" customWidth="1"/>
    <col min="6405" max="6405" width="9.7265625" style="159" customWidth="1"/>
    <col min="6406" max="6406" width="9.453125" style="159" customWidth="1"/>
    <col min="6407" max="6407" width="12.26953125" style="159" customWidth="1"/>
    <col min="6408" max="6656" width="9.1796875" style="159"/>
    <col min="6657" max="6657" width="4.7265625" style="159" customWidth="1"/>
    <col min="6658" max="6658" width="28.453125" style="159" customWidth="1"/>
    <col min="6659" max="6659" width="10.54296875" style="159" customWidth="1"/>
    <col min="6660" max="6660" width="9.81640625" style="159" customWidth="1"/>
    <col min="6661" max="6661" width="9.7265625" style="159" customWidth="1"/>
    <col min="6662" max="6662" width="9.453125" style="159" customWidth="1"/>
    <col min="6663" max="6663" width="12.26953125" style="159" customWidth="1"/>
    <col min="6664" max="6912" width="9.1796875" style="159"/>
    <col min="6913" max="6913" width="4.7265625" style="159" customWidth="1"/>
    <col min="6914" max="6914" width="28.453125" style="159" customWidth="1"/>
    <col min="6915" max="6915" width="10.54296875" style="159" customWidth="1"/>
    <col min="6916" max="6916" width="9.81640625" style="159" customWidth="1"/>
    <col min="6917" max="6917" width="9.7265625" style="159" customWidth="1"/>
    <col min="6918" max="6918" width="9.453125" style="159" customWidth="1"/>
    <col min="6919" max="6919" width="12.26953125" style="159" customWidth="1"/>
    <col min="6920" max="7168" width="9.1796875" style="159"/>
    <col min="7169" max="7169" width="4.7265625" style="159" customWidth="1"/>
    <col min="7170" max="7170" width="28.453125" style="159" customWidth="1"/>
    <col min="7171" max="7171" width="10.54296875" style="159" customWidth="1"/>
    <col min="7172" max="7172" width="9.81640625" style="159" customWidth="1"/>
    <col min="7173" max="7173" width="9.7265625" style="159" customWidth="1"/>
    <col min="7174" max="7174" width="9.453125" style="159" customWidth="1"/>
    <col min="7175" max="7175" width="12.26953125" style="159" customWidth="1"/>
    <col min="7176" max="7424" width="9.1796875" style="159"/>
    <col min="7425" max="7425" width="4.7265625" style="159" customWidth="1"/>
    <col min="7426" max="7426" width="28.453125" style="159" customWidth="1"/>
    <col min="7427" max="7427" width="10.54296875" style="159" customWidth="1"/>
    <col min="7428" max="7428" width="9.81640625" style="159" customWidth="1"/>
    <col min="7429" max="7429" width="9.7265625" style="159" customWidth="1"/>
    <col min="7430" max="7430" width="9.453125" style="159" customWidth="1"/>
    <col min="7431" max="7431" width="12.26953125" style="159" customWidth="1"/>
    <col min="7432" max="7680" width="9.1796875" style="159"/>
    <col min="7681" max="7681" width="4.7265625" style="159" customWidth="1"/>
    <col min="7682" max="7682" width="28.453125" style="159" customWidth="1"/>
    <col min="7683" max="7683" width="10.54296875" style="159" customWidth="1"/>
    <col min="7684" max="7684" width="9.81640625" style="159" customWidth="1"/>
    <col min="7685" max="7685" width="9.7265625" style="159" customWidth="1"/>
    <col min="7686" max="7686" width="9.453125" style="159" customWidth="1"/>
    <col min="7687" max="7687" width="12.26953125" style="159" customWidth="1"/>
    <col min="7688" max="7936" width="9.1796875" style="159"/>
    <col min="7937" max="7937" width="4.7265625" style="159" customWidth="1"/>
    <col min="7938" max="7938" width="28.453125" style="159" customWidth="1"/>
    <col min="7939" max="7939" width="10.54296875" style="159" customWidth="1"/>
    <col min="7940" max="7940" width="9.81640625" style="159" customWidth="1"/>
    <col min="7941" max="7941" width="9.7265625" style="159" customWidth="1"/>
    <col min="7942" max="7942" width="9.453125" style="159" customWidth="1"/>
    <col min="7943" max="7943" width="12.26953125" style="159" customWidth="1"/>
    <col min="7944" max="8192" width="9.1796875" style="159"/>
    <col min="8193" max="8193" width="4.7265625" style="159" customWidth="1"/>
    <col min="8194" max="8194" width="28.453125" style="159" customWidth="1"/>
    <col min="8195" max="8195" width="10.54296875" style="159" customWidth="1"/>
    <col min="8196" max="8196" width="9.81640625" style="159" customWidth="1"/>
    <col min="8197" max="8197" width="9.7265625" style="159" customWidth="1"/>
    <col min="8198" max="8198" width="9.453125" style="159" customWidth="1"/>
    <col min="8199" max="8199" width="12.26953125" style="159" customWidth="1"/>
    <col min="8200" max="8448" width="9.1796875" style="159"/>
    <col min="8449" max="8449" width="4.7265625" style="159" customWidth="1"/>
    <col min="8450" max="8450" width="28.453125" style="159" customWidth="1"/>
    <col min="8451" max="8451" width="10.54296875" style="159" customWidth="1"/>
    <col min="8452" max="8452" width="9.81640625" style="159" customWidth="1"/>
    <col min="8453" max="8453" width="9.7265625" style="159" customWidth="1"/>
    <col min="8454" max="8454" width="9.453125" style="159" customWidth="1"/>
    <col min="8455" max="8455" width="12.26953125" style="159" customWidth="1"/>
    <col min="8456" max="8704" width="9.1796875" style="159"/>
    <col min="8705" max="8705" width="4.7265625" style="159" customWidth="1"/>
    <col min="8706" max="8706" width="28.453125" style="159" customWidth="1"/>
    <col min="8707" max="8707" width="10.54296875" style="159" customWidth="1"/>
    <col min="8708" max="8708" width="9.81640625" style="159" customWidth="1"/>
    <col min="8709" max="8709" width="9.7265625" style="159" customWidth="1"/>
    <col min="8710" max="8710" width="9.453125" style="159" customWidth="1"/>
    <col min="8711" max="8711" width="12.26953125" style="159" customWidth="1"/>
    <col min="8712" max="8960" width="9.1796875" style="159"/>
    <col min="8961" max="8961" width="4.7265625" style="159" customWidth="1"/>
    <col min="8962" max="8962" width="28.453125" style="159" customWidth="1"/>
    <col min="8963" max="8963" width="10.54296875" style="159" customWidth="1"/>
    <col min="8964" max="8964" width="9.81640625" style="159" customWidth="1"/>
    <col min="8965" max="8965" width="9.7265625" style="159" customWidth="1"/>
    <col min="8966" max="8966" width="9.453125" style="159" customWidth="1"/>
    <col min="8967" max="8967" width="12.26953125" style="159" customWidth="1"/>
    <col min="8968" max="9216" width="9.1796875" style="159"/>
    <col min="9217" max="9217" width="4.7265625" style="159" customWidth="1"/>
    <col min="9218" max="9218" width="28.453125" style="159" customWidth="1"/>
    <col min="9219" max="9219" width="10.54296875" style="159" customWidth="1"/>
    <col min="9220" max="9220" width="9.81640625" style="159" customWidth="1"/>
    <col min="9221" max="9221" width="9.7265625" style="159" customWidth="1"/>
    <col min="9222" max="9222" width="9.453125" style="159" customWidth="1"/>
    <col min="9223" max="9223" width="12.26953125" style="159" customWidth="1"/>
    <col min="9224" max="9472" width="9.1796875" style="159"/>
    <col min="9473" max="9473" width="4.7265625" style="159" customWidth="1"/>
    <col min="9474" max="9474" width="28.453125" style="159" customWidth="1"/>
    <col min="9475" max="9475" width="10.54296875" style="159" customWidth="1"/>
    <col min="9476" max="9476" width="9.81640625" style="159" customWidth="1"/>
    <col min="9477" max="9477" width="9.7265625" style="159" customWidth="1"/>
    <col min="9478" max="9478" width="9.453125" style="159" customWidth="1"/>
    <col min="9479" max="9479" width="12.26953125" style="159" customWidth="1"/>
    <col min="9480" max="9728" width="9.1796875" style="159"/>
    <col min="9729" max="9729" width="4.7265625" style="159" customWidth="1"/>
    <col min="9730" max="9730" width="28.453125" style="159" customWidth="1"/>
    <col min="9731" max="9731" width="10.54296875" style="159" customWidth="1"/>
    <col min="9732" max="9732" width="9.81640625" style="159" customWidth="1"/>
    <col min="9733" max="9733" width="9.7265625" style="159" customWidth="1"/>
    <col min="9734" max="9734" width="9.453125" style="159" customWidth="1"/>
    <col min="9735" max="9735" width="12.26953125" style="159" customWidth="1"/>
    <col min="9736" max="9984" width="9.1796875" style="159"/>
    <col min="9985" max="9985" width="4.7265625" style="159" customWidth="1"/>
    <col min="9986" max="9986" width="28.453125" style="159" customWidth="1"/>
    <col min="9987" max="9987" width="10.54296875" style="159" customWidth="1"/>
    <col min="9988" max="9988" width="9.81640625" style="159" customWidth="1"/>
    <col min="9989" max="9989" width="9.7265625" style="159" customWidth="1"/>
    <col min="9990" max="9990" width="9.453125" style="159" customWidth="1"/>
    <col min="9991" max="9991" width="12.26953125" style="159" customWidth="1"/>
    <col min="9992" max="10240" width="9.1796875" style="159"/>
    <col min="10241" max="10241" width="4.7265625" style="159" customWidth="1"/>
    <col min="10242" max="10242" width="28.453125" style="159" customWidth="1"/>
    <col min="10243" max="10243" width="10.54296875" style="159" customWidth="1"/>
    <col min="10244" max="10244" width="9.81640625" style="159" customWidth="1"/>
    <col min="10245" max="10245" width="9.7265625" style="159" customWidth="1"/>
    <col min="10246" max="10246" width="9.453125" style="159" customWidth="1"/>
    <col min="10247" max="10247" width="12.26953125" style="159" customWidth="1"/>
    <col min="10248" max="10496" width="9.1796875" style="159"/>
    <col min="10497" max="10497" width="4.7265625" style="159" customWidth="1"/>
    <col min="10498" max="10498" width="28.453125" style="159" customWidth="1"/>
    <col min="10499" max="10499" width="10.54296875" style="159" customWidth="1"/>
    <col min="10500" max="10500" width="9.81640625" style="159" customWidth="1"/>
    <col min="10501" max="10501" width="9.7265625" style="159" customWidth="1"/>
    <col min="10502" max="10502" width="9.453125" style="159" customWidth="1"/>
    <col min="10503" max="10503" width="12.26953125" style="159" customWidth="1"/>
    <col min="10504" max="10752" width="9.1796875" style="159"/>
    <col min="10753" max="10753" width="4.7265625" style="159" customWidth="1"/>
    <col min="10754" max="10754" width="28.453125" style="159" customWidth="1"/>
    <col min="10755" max="10755" width="10.54296875" style="159" customWidth="1"/>
    <col min="10756" max="10756" width="9.81640625" style="159" customWidth="1"/>
    <col min="10757" max="10757" width="9.7265625" style="159" customWidth="1"/>
    <col min="10758" max="10758" width="9.453125" style="159" customWidth="1"/>
    <col min="10759" max="10759" width="12.26953125" style="159" customWidth="1"/>
    <col min="10760" max="11008" width="9.1796875" style="159"/>
    <col min="11009" max="11009" width="4.7265625" style="159" customWidth="1"/>
    <col min="11010" max="11010" width="28.453125" style="159" customWidth="1"/>
    <col min="11011" max="11011" width="10.54296875" style="159" customWidth="1"/>
    <col min="11012" max="11012" width="9.81640625" style="159" customWidth="1"/>
    <col min="11013" max="11013" width="9.7265625" style="159" customWidth="1"/>
    <col min="11014" max="11014" width="9.453125" style="159" customWidth="1"/>
    <col min="11015" max="11015" width="12.26953125" style="159" customWidth="1"/>
    <col min="11016" max="11264" width="9.1796875" style="159"/>
    <col min="11265" max="11265" width="4.7265625" style="159" customWidth="1"/>
    <col min="11266" max="11266" width="28.453125" style="159" customWidth="1"/>
    <col min="11267" max="11267" width="10.54296875" style="159" customWidth="1"/>
    <col min="11268" max="11268" width="9.81640625" style="159" customWidth="1"/>
    <col min="11269" max="11269" width="9.7265625" style="159" customWidth="1"/>
    <col min="11270" max="11270" width="9.453125" style="159" customWidth="1"/>
    <col min="11271" max="11271" width="12.26953125" style="159" customWidth="1"/>
    <col min="11272" max="11520" width="9.1796875" style="159"/>
    <col min="11521" max="11521" width="4.7265625" style="159" customWidth="1"/>
    <col min="11522" max="11522" width="28.453125" style="159" customWidth="1"/>
    <col min="11523" max="11523" width="10.54296875" style="159" customWidth="1"/>
    <col min="11524" max="11524" width="9.81640625" style="159" customWidth="1"/>
    <col min="11525" max="11525" width="9.7265625" style="159" customWidth="1"/>
    <col min="11526" max="11526" width="9.453125" style="159" customWidth="1"/>
    <col min="11527" max="11527" width="12.26953125" style="159" customWidth="1"/>
    <col min="11528" max="11776" width="9.1796875" style="159"/>
    <col min="11777" max="11777" width="4.7265625" style="159" customWidth="1"/>
    <col min="11778" max="11778" width="28.453125" style="159" customWidth="1"/>
    <col min="11779" max="11779" width="10.54296875" style="159" customWidth="1"/>
    <col min="11780" max="11780" width="9.81640625" style="159" customWidth="1"/>
    <col min="11781" max="11781" width="9.7265625" style="159" customWidth="1"/>
    <col min="11782" max="11782" width="9.453125" style="159" customWidth="1"/>
    <col min="11783" max="11783" width="12.26953125" style="159" customWidth="1"/>
    <col min="11784" max="12032" width="9.1796875" style="159"/>
    <col min="12033" max="12033" width="4.7265625" style="159" customWidth="1"/>
    <col min="12034" max="12034" width="28.453125" style="159" customWidth="1"/>
    <col min="12035" max="12035" width="10.54296875" style="159" customWidth="1"/>
    <col min="12036" max="12036" width="9.81640625" style="159" customWidth="1"/>
    <col min="12037" max="12037" width="9.7265625" style="159" customWidth="1"/>
    <col min="12038" max="12038" width="9.453125" style="159" customWidth="1"/>
    <col min="12039" max="12039" width="12.26953125" style="159" customWidth="1"/>
    <col min="12040" max="12288" width="9.1796875" style="159"/>
    <col min="12289" max="12289" width="4.7265625" style="159" customWidth="1"/>
    <col min="12290" max="12290" width="28.453125" style="159" customWidth="1"/>
    <col min="12291" max="12291" width="10.54296875" style="159" customWidth="1"/>
    <col min="12292" max="12292" width="9.81640625" style="159" customWidth="1"/>
    <col min="12293" max="12293" width="9.7265625" style="159" customWidth="1"/>
    <col min="12294" max="12294" width="9.453125" style="159" customWidth="1"/>
    <col min="12295" max="12295" width="12.26953125" style="159" customWidth="1"/>
    <col min="12296" max="12544" width="9.1796875" style="159"/>
    <col min="12545" max="12545" width="4.7265625" style="159" customWidth="1"/>
    <col min="12546" max="12546" width="28.453125" style="159" customWidth="1"/>
    <col min="12547" max="12547" width="10.54296875" style="159" customWidth="1"/>
    <col min="12548" max="12548" width="9.81640625" style="159" customWidth="1"/>
    <col min="12549" max="12549" width="9.7265625" style="159" customWidth="1"/>
    <col min="12550" max="12550" width="9.453125" style="159" customWidth="1"/>
    <col min="12551" max="12551" width="12.26953125" style="159" customWidth="1"/>
    <col min="12552" max="12800" width="9.1796875" style="159"/>
    <col min="12801" max="12801" width="4.7265625" style="159" customWidth="1"/>
    <col min="12802" max="12802" width="28.453125" style="159" customWidth="1"/>
    <col min="12803" max="12803" width="10.54296875" style="159" customWidth="1"/>
    <col min="12804" max="12804" width="9.81640625" style="159" customWidth="1"/>
    <col min="12805" max="12805" width="9.7265625" style="159" customWidth="1"/>
    <col min="12806" max="12806" width="9.453125" style="159" customWidth="1"/>
    <col min="12807" max="12807" width="12.26953125" style="159" customWidth="1"/>
    <col min="12808" max="13056" width="9.1796875" style="159"/>
    <col min="13057" max="13057" width="4.7265625" style="159" customWidth="1"/>
    <col min="13058" max="13058" width="28.453125" style="159" customWidth="1"/>
    <col min="13059" max="13059" width="10.54296875" style="159" customWidth="1"/>
    <col min="13060" max="13060" width="9.81640625" style="159" customWidth="1"/>
    <col min="13061" max="13061" width="9.7265625" style="159" customWidth="1"/>
    <col min="13062" max="13062" width="9.453125" style="159" customWidth="1"/>
    <col min="13063" max="13063" width="12.26953125" style="159" customWidth="1"/>
    <col min="13064" max="13312" width="9.1796875" style="159"/>
    <col min="13313" max="13313" width="4.7265625" style="159" customWidth="1"/>
    <col min="13314" max="13314" width="28.453125" style="159" customWidth="1"/>
    <col min="13315" max="13315" width="10.54296875" style="159" customWidth="1"/>
    <col min="13316" max="13316" width="9.81640625" style="159" customWidth="1"/>
    <col min="13317" max="13317" width="9.7265625" style="159" customWidth="1"/>
    <col min="13318" max="13318" width="9.453125" style="159" customWidth="1"/>
    <col min="13319" max="13319" width="12.26953125" style="159" customWidth="1"/>
    <col min="13320" max="13568" width="9.1796875" style="159"/>
    <col min="13569" max="13569" width="4.7265625" style="159" customWidth="1"/>
    <col min="13570" max="13570" width="28.453125" style="159" customWidth="1"/>
    <col min="13571" max="13571" width="10.54296875" style="159" customWidth="1"/>
    <col min="13572" max="13572" width="9.81640625" style="159" customWidth="1"/>
    <col min="13573" max="13573" width="9.7265625" style="159" customWidth="1"/>
    <col min="13574" max="13574" width="9.453125" style="159" customWidth="1"/>
    <col min="13575" max="13575" width="12.26953125" style="159" customWidth="1"/>
    <col min="13576" max="13824" width="9.1796875" style="159"/>
    <col min="13825" max="13825" width="4.7265625" style="159" customWidth="1"/>
    <col min="13826" max="13826" width="28.453125" style="159" customWidth="1"/>
    <col min="13827" max="13827" width="10.54296875" style="159" customWidth="1"/>
    <col min="13828" max="13828" width="9.81640625" style="159" customWidth="1"/>
    <col min="13829" max="13829" width="9.7265625" style="159" customWidth="1"/>
    <col min="13830" max="13830" width="9.453125" style="159" customWidth="1"/>
    <col min="13831" max="13831" width="12.26953125" style="159" customWidth="1"/>
    <col min="13832" max="14080" width="9.1796875" style="159"/>
    <col min="14081" max="14081" width="4.7265625" style="159" customWidth="1"/>
    <col min="14082" max="14082" width="28.453125" style="159" customWidth="1"/>
    <col min="14083" max="14083" width="10.54296875" style="159" customWidth="1"/>
    <col min="14084" max="14084" width="9.81640625" style="159" customWidth="1"/>
    <col min="14085" max="14085" width="9.7265625" style="159" customWidth="1"/>
    <col min="14086" max="14086" width="9.453125" style="159" customWidth="1"/>
    <col min="14087" max="14087" width="12.26953125" style="159" customWidth="1"/>
    <col min="14088" max="14336" width="9.1796875" style="159"/>
    <col min="14337" max="14337" width="4.7265625" style="159" customWidth="1"/>
    <col min="14338" max="14338" width="28.453125" style="159" customWidth="1"/>
    <col min="14339" max="14339" width="10.54296875" style="159" customWidth="1"/>
    <col min="14340" max="14340" width="9.81640625" style="159" customWidth="1"/>
    <col min="14341" max="14341" width="9.7265625" style="159" customWidth="1"/>
    <col min="14342" max="14342" width="9.453125" style="159" customWidth="1"/>
    <col min="14343" max="14343" width="12.26953125" style="159" customWidth="1"/>
    <col min="14344" max="14592" width="9.1796875" style="159"/>
    <col min="14593" max="14593" width="4.7265625" style="159" customWidth="1"/>
    <col min="14594" max="14594" width="28.453125" style="159" customWidth="1"/>
    <col min="14595" max="14595" width="10.54296875" style="159" customWidth="1"/>
    <col min="14596" max="14596" width="9.81640625" style="159" customWidth="1"/>
    <col min="14597" max="14597" width="9.7265625" style="159" customWidth="1"/>
    <col min="14598" max="14598" width="9.453125" style="159" customWidth="1"/>
    <col min="14599" max="14599" width="12.26953125" style="159" customWidth="1"/>
    <col min="14600" max="14848" width="9.1796875" style="159"/>
    <col min="14849" max="14849" width="4.7265625" style="159" customWidth="1"/>
    <col min="14850" max="14850" width="28.453125" style="159" customWidth="1"/>
    <col min="14851" max="14851" width="10.54296875" style="159" customWidth="1"/>
    <col min="14852" max="14852" width="9.81640625" style="159" customWidth="1"/>
    <col min="14853" max="14853" width="9.7265625" style="159" customWidth="1"/>
    <col min="14854" max="14854" width="9.453125" style="159" customWidth="1"/>
    <col min="14855" max="14855" width="12.26953125" style="159" customWidth="1"/>
    <col min="14856" max="15104" width="9.1796875" style="159"/>
    <col min="15105" max="15105" width="4.7265625" style="159" customWidth="1"/>
    <col min="15106" max="15106" width="28.453125" style="159" customWidth="1"/>
    <col min="15107" max="15107" width="10.54296875" style="159" customWidth="1"/>
    <col min="15108" max="15108" width="9.81640625" style="159" customWidth="1"/>
    <col min="15109" max="15109" width="9.7265625" style="159" customWidth="1"/>
    <col min="15110" max="15110" width="9.453125" style="159" customWidth="1"/>
    <col min="15111" max="15111" width="12.26953125" style="159" customWidth="1"/>
    <col min="15112" max="15360" width="9.1796875" style="159"/>
    <col min="15361" max="15361" width="4.7265625" style="159" customWidth="1"/>
    <col min="15362" max="15362" width="28.453125" style="159" customWidth="1"/>
    <col min="15363" max="15363" width="10.54296875" style="159" customWidth="1"/>
    <col min="15364" max="15364" width="9.81640625" style="159" customWidth="1"/>
    <col min="15365" max="15365" width="9.7265625" style="159" customWidth="1"/>
    <col min="15366" max="15366" width="9.453125" style="159" customWidth="1"/>
    <col min="15367" max="15367" width="12.26953125" style="159" customWidth="1"/>
    <col min="15368" max="15616" width="9.1796875" style="159"/>
    <col min="15617" max="15617" width="4.7265625" style="159" customWidth="1"/>
    <col min="15618" max="15618" width="28.453125" style="159" customWidth="1"/>
    <col min="15619" max="15619" width="10.54296875" style="159" customWidth="1"/>
    <col min="15620" max="15620" width="9.81640625" style="159" customWidth="1"/>
    <col min="15621" max="15621" width="9.7265625" style="159" customWidth="1"/>
    <col min="15622" max="15622" width="9.453125" style="159" customWidth="1"/>
    <col min="15623" max="15623" width="12.26953125" style="159" customWidth="1"/>
    <col min="15624" max="15872" width="9.1796875" style="159"/>
    <col min="15873" max="15873" width="4.7265625" style="159" customWidth="1"/>
    <col min="15874" max="15874" width="28.453125" style="159" customWidth="1"/>
    <col min="15875" max="15875" width="10.54296875" style="159" customWidth="1"/>
    <col min="15876" max="15876" width="9.81640625" style="159" customWidth="1"/>
    <col min="15877" max="15877" width="9.7265625" style="159" customWidth="1"/>
    <col min="15878" max="15878" width="9.453125" style="159" customWidth="1"/>
    <col min="15879" max="15879" width="12.26953125" style="159" customWidth="1"/>
    <col min="15880" max="16128" width="9.1796875" style="159"/>
    <col min="16129" max="16129" width="4.7265625" style="159" customWidth="1"/>
    <col min="16130" max="16130" width="28.453125" style="159" customWidth="1"/>
    <col min="16131" max="16131" width="10.54296875" style="159" customWidth="1"/>
    <col min="16132" max="16132" width="9.81640625" style="159" customWidth="1"/>
    <col min="16133" max="16133" width="9.7265625" style="159" customWidth="1"/>
    <col min="16134" max="16134" width="9.453125" style="159" customWidth="1"/>
    <col min="16135" max="16135" width="12.26953125" style="159" customWidth="1"/>
    <col min="16136" max="16384" width="9.1796875" style="159"/>
  </cols>
  <sheetData>
    <row r="1" spans="1:7" ht="43.5" customHeight="1" x14ac:dyDescent="0.3">
      <c r="A1" s="809" t="s">
        <v>537</v>
      </c>
      <c r="B1" s="809"/>
      <c r="C1" s="809"/>
      <c r="D1" s="809"/>
      <c r="E1" s="809"/>
      <c r="F1" s="809"/>
      <c r="G1" s="809"/>
    </row>
    <row r="3" spans="1:7" s="162" customFormat="1" ht="27" customHeight="1" x14ac:dyDescent="0.35">
      <c r="A3" s="160" t="s">
        <v>538</v>
      </c>
      <c r="B3" s="161"/>
      <c r="C3" s="810" t="s">
        <v>539</v>
      </c>
      <c r="D3" s="810"/>
      <c r="E3" s="810"/>
      <c r="F3" s="810"/>
      <c r="G3" s="810"/>
    </row>
    <row r="4" spans="1:7" s="162" customFormat="1" ht="15.5" x14ac:dyDescent="0.35">
      <c r="A4" s="161"/>
      <c r="B4" s="161"/>
      <c r="C4" s="161"/>
      <c r="D4" s="161"/>
      <c r="E4" s="161"/>
      <c r="F4" s="161"/>
      <c r="G4" s="161"/>
    </row>
    <row r="5" spans="1:7" s="162" customFormat="1" ht="24.75" customHeight="1" x14ac:dyDescent="0.35">
      <c r="A5" s="160" t="s">
        <v>540</v>
      </c>
      <c r="B5" s="161"/>
      <c r="C5" s="810" t="s">
        <v>539</v>
      </c>
      <c r="D5" s="810"/>
      <c r="E5" s="810"/>
      <c r="F5" s="810"/>
      <c r="G5" s="161"/>
    </row>
    <row r="6" spans="1:7" s="163" customFormat="1" x14ac:dyDescent="0.3">
      <c r="A6" s="159"/>
      <c r="B6" s="159"/>
      <c r="C6" s="159"/>
      <c r="D6" s="159"/>
      <c r="E6" s="159"/>
      <c r="F6" s="159"/>
      <c r="G6" s="159"/>
    </row>
    <row r="7" spans="1:7" s="166" customFormat="1" ht="15" customHeight="1" x14ac:dyDescent="0.3">
      <c r="A7" s="164" t="s">
        <v>541</v>
      </c>
      <c r="B7" s="165"/>
      <c r="C7" s="165"/>
    </row>
    <row r="8" spans="1:7" s="166" customFormat="1" ht="15" customHeight="1" thickBot="1" x14ac:dyDescent="0.35">
      <c r="A8" s="164" t="s">
        <v>542</v>
      </c>
    </row>
    <row r="9" spans="1:7" s="170" customFormat="1" ht="42" customHeight="1" thickBot="1" x14ac:dyDescent="0.4">
      <c r="A9" s="167" t="s">
        <v>390</v>
      </c>
      <c r="B9" s="168" t="s">
        <v>543</v>
      </c>
      <c r="C9" s="168" t="s">
        <v>544</v>
      </c>
      <c r="D9" s="168" t="s">
        <v>545</v>
      </c>
      <c r="E9" s="168" t="s">
        <v>546</v>
      </c>
      <c r="F9" s="168" t="s">
        <v>547</v>
      </c>
      <c r="G9" s="169" t="s">
        <v>349</v>
      </c>
    </row>
    <row r="10" spans="1:7" ht="24" customHeight="1" x14ac:dyDescent="0.3">
      <c r="A10" s="171" t="s">
        <v>4</v>
      </c>
      <c r="B10" s="172" t="s">
        <v>548</v>
      </c>
      <c r="C10" s="173"/>
      <c r="D10" s="173"/>
      <c r="E10" s="173"/>
      <c r="F10" s="173"/>
      <c r="G10" s="174">
        <f>SUM(C10:F10)</f>
        <v>0</v>
      </c>
    </row>
    <row r="11" spans="1:7" ht="24" customHeight="1" x14ac:dyDescent="0.3">
      <c r="A11" s="175" t="s">
        <v>18</v>
      </c>
      <c r="B11" s="176" t="s">
        <v>549</v>
      </c>
      <c r="C11" s="177"/>
      <c r="D11" s="177"/>
      <c r="E11" s="177"/>
      <c r="F11" s="177"/>
      <c r="G11" s="178">
        <f t="shared" ref="G11:G16" si="0">SUM(C11:F11)</f>
        <v>0</v>
      </c>
    </row>
    <row r="12" spans="1:7" ht="24" customHeight="1" x14ac:dyDescent="0.3">
      <c r="A12" s="175" t="s">
        <v>32</v>
      </c>
      <c r="B12" s="176" t="s">
        <v>550</v>
      </c>
      <c r="C12" s="177"/>
      <c r="D12" s="177"/>
      <c r="E12" s="177"/>
      <c r="F12" s="177"/>
      <c r="G12" s="178">
        <f t="shared" si="0"/>
        <v>0</v>
      </c>
    </row>
    <row r="13" spans="1:7" ht="24" customHeight="1" x14ac:dyDescent="0.3">
      <c r="A13" s="175" t="s">
        <v>215</v>
      </c>
      <c r="B13" s="176" t="s">
        <v>551</v>
      </c>
      <c r="C13" s="177"/>
      <c r="D13" s="177"/>
      <c r="E13" s="177"/>
      <c r="F13" s="177"/>
      <c r="G13" s="178">
        <f t="shared" si="0"/>
        <v>0</v>
      </c>
    </row>
    <row r="14" spans="1:7" ht="24" customHeight="1" x14ac:dyDescent="0.3">
      <c r="A14" s="175" t="s">
        <v>60</v>
      </c>
      <c r="B14" s="176" t="s">
        <v>552</v>
      </c>
      <c r="C14" s="177"/>
      <c r="D14" s="177"/>
      <c r="E14" s="177"/>
      <c r="F14" s="177"/>
      <c r="G14" s="178">
        <f t="shared" si="0"/>
        <v>0</v>
      </c>
    </row>
    <row r="15" spans="1:7" ht="24" customHeight="1" thickBot="1" x14ac:dyDescent="0.35">
      <c r="A15" s="179" t="s">
        <v>82</v>
      </c>
      <c r="B15" s="180" t="s">
        <v>553</v>
      </c>
      <c r="C15" s="181"/>
      <c r="D15" s="181"/>
      <c r="E15" s="181"/>
      <c r="F15" s="181"/>
      <c r="G15" s="182">
        <f t="shared" si="0"/>
        <v>0</v>
      </c>
    </row>
    <row r="16" spans="1:7" s="187" customFormat="1" ht="24" customHeight="1" thickBot="1" x14ac:dyDescent="0.35">
      <c r="A16" s="183" t="s">
        <v>226</v>
      </c>
      <c r="B16" s="184" t="s">
        <v>349</v>
      </c>
      <c r="C16" s="185">
        <f>SUM(C10:C15)</f>
        <v>0</v>
      </c>
      <c r="D16" s="185">
        <f>SUM(D10:D15)</f>
        <v>0</v>
      </c>
      <c r="E16" s="185">
        <f>SUM(E10:E15)</f>
        <v>0</v>
      </c>
      <c r="F16" s="185">
        <f>SUM(F10:F15)</f>
        <v>0</v>
      </c>
      <c r="G16" s="186">
        <f t="shared" si="0"/>
        <v>0</v>
      </c>
    </row>
    <row r="17" spans="1:7" s="163" customFormat="1" x14ac:dyDescent="0.3">
      <c r="A17" s="159"/>
      <c r="B17" s="159"/>
      <c r="C17" s="159"/>
      <c r="D17" s="159"/>
      <c r="E17" s="159"/>
      <c r="F17" s="159"/>
      <c r="G17" s="159"/>
    </row>
    <row r="18" spans="1:7" s="163" customFormat="1" x14ac:dyDescent="0.3">
      <c r="A18" s="159"/>
      <c r="B18" s="159"/>
      <c r="C18" s="159"/>
      <c r="D18" s="159"/>
      <c r="E18" s="159"/>
      <c r="F18" s="159"/>
      <c r="G18" s="159"/>
    </row>
    <row r="19" spans="1:7" s="163" customFormat="1" x14ac:dyDescent="0.3">
      <c r="A19" s="159"/>
      <c r="B19" s="159"/>
      <c r="C19" s="159"/>
      <c r="D19" s="159"/>
      <c r="E19" s="159"/>
      <c r="F19" s="159"/>
      <c r="G19" s="159"/>
    </row>
    <row r="20" spans="1:7" s="163" customFormat="1" ht="15.5" x14ac:dyDescent="0.35">
      <c r="A20" s="162" t="s">
        <v>554</v>
      </c>
      <c r="B20" s="159"/>
      <c r="C20" s="159"/>
      <c r="D20" s="159"/>
      <c r="E20" s="159"/>
      <c r="F20" s="159"/>
      <c r="G20" s="159"/>
    </row>
    <row r="21" spans="1:7" s="163" customFormat="1" x14ac:dyDescent="0.3">
      <c r="A21" s="159"/>
      <c r="B21" s="159"/>
      <c r="C21" s="159"/>
      <c r="D21" s="159"/>
      <c r="E21" s="159"/>
      <c r="F21" s="159"/>
      <c r="G21" s="159"/>
    </row>
    <row r="23" spans="1:7" x14ac:dyDescent="0.3">
      <c r="C23" s="163"/>
      <c r="D23" s="163"/>
      <c r="E23" s="163"/>
      <c r="F23" s="163"/>
    </row>
    <row r="24" spans="1:7" ht="13.5" x14ac:dyDescent="0.35">
      <c r="C24" s="188"/>
      <c r="D24" s="189" t="s">
        <v>555</v>
      </c>
      <c r="E24" s="189"/>
      <c r="F24" s="188"/>
    </row>
    <row r="25" spans="1:7" ht="13.5" x14ac:dyDescent="0.35">
      <c r="D25" s="190"/>
      <c r="E25" s="190"/>
    </row>
    <row r="26" spans="1:7" ht="13.5" x14ac:dyDescent="0.35">
      <c r="D26" s="190"/>
      <c r="E26" s="190"/>
    </row>
  </sheetData>
  <sheetProtection sheet="1"/>
  <mergeCells count="3">
    <mergeCell ref="A1:G1"/>
    <mergeCell ref="C3:G3"/>
    <mergeCell ref="C5:F5"/>
  </mergeCells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r:id="rId1"/>
  <headerFooter alignWithMargins="0">
    <oddHeader>&amp;C&amp;"Times New Roman CE,Félkövér"&amp;12
&amp;R&amp;"Times New Roman CE,Félkövér dőlt" 10. melléklet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53"/>
  <sheetViews>
    <sheetView topLeftCell="A85" workbookViewId="0">
      <selection activeCell="B2" sqref="B2:E2"/>
    </sheetView>
  </sheetViews>
  <sheetFormatPr defaultRowHeight="10.5" x14ac:dyDescent="0.35"/>
  <cols>
    <col min="1" max="1" width="7.7265625" style="103" customWidth="1"/>
    <col min="2" max="2" width="48.7265625" style="104" customWidth="1"/>
    <col min="3" max="3" width="9.26953125" style="105" customWidth="1"/>
    <col min="4" max="4" width="11.1796875" style="105" customWidth="1"/>
    <col min="5" max="5" width="10.7265625" style="105" customWidth="1"/>
    <col min="6" max="6" width="10.81640625" style="105" customWidth="1"/>
    <col min="7" max="8" width="11.1796875" style="105" customWidth="1"/>
    <col min="9" max="9" width="11.54296875" style="105" customWidth="1"/>
    <col min="10" max="257" width="9.1796875" style="96"/>
    <col min="258" max="258" width="12.7265625" style="96" customWidth="1"/>
    <col min="259" max="259" width="50.81640625" style="96" customWidth="1"/>
    <col min="260" max="262" width="13.54296875" style="96" customWidth="1"/>
    <col min="263" max="513" width="9.1796875" style="96"/>
    <col min="514" max="514" width="12.7265625" style="96" customWidth="1"/>
    <col min="515" max="515" width="50.81640625" style="96" customWidth="1"/>
    <col min="516" max="518" width="13.54296875" style="96" customWidth="1"/>
    <col min="519" max="769" width="9.1796875" style="96"/>
    <col min="770" max="770" width="12.7265625" style="96" customWidth="1"/>
    <col min="771" max="771" width="50.81640625" style="96" customWidth="1"/>
    <col min="772" max="774" width="13.54296875" style="96" customWidth="1"/>
    <col min="775" max="1025" width="9.1796875" style="96"/>
    <col min="1026" max="1026" width="12.7265625" style="96" customWidth="1"/>
    <col min="1027" max="1027" width="50.81640625" style="96" customWidth="1"/>
    <col min="1028" max="1030" width="13.54296875" style="96" customWidth="1"/>
    <col min="1031" max="1281" width="9.1796875" style="96"/>
    <col min="1282" max="1282" width="12.7265625" style="96" customWidth="1"/>
    <col min="1283" max="1283" width="50.81640625" style="96" customWidth="1"/>
    <col min="1284" max="1286" width="13.54296875" style="96" customWidth="1"/>
    <col min="1287" max="1537" width="9.1796875" style="96"/>
    <col min="1538" max="1538" width="12.7265625" style="96" customWidth="1"/>
    <col min="1539" max="1539" width="50.81640625" style="96" customWidth="1"/>
    <col min="1540" max="1542" width="13.54296875" style="96" customWidth="1"/>
    <col min="1543" max="1793" width="9.1796875" style="96"/>
    <col min="1794" max="1794" width="12.7265625" style="96" customWidth="1"/>
    <col min="1795" max="1795" width="50.81640625" style="96" customWidth="1"/>
    <col min="1796" max="1798" width="13.54296875" style="96" customWidth="1"/>
    <col min="1799" max="2049" width="9.1796875" style="96"/>
    <col min="2050" max="2050" width="12.7265625" style="96" customWidth="1"/>
    <col min="2051" max="2051" width="50.81640625" style="96" customWidth="1"/>
    <col min="2052" max="2054" width="13.54296875" style="96" customWidth="1"/>
    <col min="2055" max="2305" width="9.1796875" style="96"/>
    <col min="2306" max="2306" width="12.7265625" style="96" customWidth="1"/>
    <col min="2307" max="2307" width="50.81640625" style="96" customWidth="1"/>
    <col min="2308" max="2310" width="13.54296875" style="96" customWidth="1"/>
    <col min="2311" max="2561" width="9.1796875" style="96"/>
    <col min="2562" max="2562" width="12.7265625" style="96" customWidth="1"/>
    <col min="2563" max="2563" width="50.81640625" style="96" customWidth="1"/>
    <col min="2564" max="2566" width="13.54296875" style="96" customWidth="1"/>
    <col min="2567" max="2817" width="9.1796875" style="96"/>
    <col min="2818" max="2818" width="12.7265625" style="96" customWidth="1"/>
    <col min="2819" max="2819" width="50.81640625" style="96" customWidth="1"/>
    <col min="2820" max="2822" width="13.54296875" style="96" customWidth="1"/>
    <col min="2823" max="3073" width="9.1796875" style="96"/>
    <col min="3074" max="3074" width="12.7265625" style="96" customWidth="1"/>
    <col min="3075" max="3075" width="50.81640625" style="96" customWidth="1"/>
    <col min="3076" max="3078" width="13.54296875" style="96" customWidth="1"/>
    <col min="3079" max="3329" width="9.1796875" style="96"/>
    <col min="3330" max="3330" width="12.7265625" style="96" customWidth="1"/>
    <col min="3331" max="3331" width="50.81640625" style="96" customWidth="1"/>
    <col min="3332" max="3334" width="13.54296875" style="96" customWidth="1"/>
    <col min="3335" max="3585" width="9.1796875" style="96"/>
    <col min="3586" max="3586" width="12.7265625" style="96" customWidth="1"/>
    <col min="3587" max="3587" width="50.81640625" style="96" customWidth="1"/>
    <col min="3588" max="3590" width="13.54296875" style="96" customWidth="1"/>
    <col min="3591" max="3841" width="9.1796875" style="96"/>
    <col min="3842" max="3842" width="12.7265625" style="96" customWidth="1"/>
    <col min="3843" max="3843" width="50.81640625" style="96" customWidth="1"/>
    <col min="3844" max="3846" width="13.54296875" style="96" customWidth="1"/>
    <col min="3847" max="4097" width="9.1796875" style="96"/>
    <col min="4098" max="4098" width="12.7265625" style="96" customWidth="1"/>
    <col min="4099" max="4099" width="50.81640625" style="96" customWidth="1"/>
    <col min="4100" max="4102" width="13.54296875" style="96" customWidth="1"/>
    <col min="4103" max="4353" width="9.1796875" style="96"/>
    <col min="4354" max="4354" width="12.7265625" style="96" customWidth="1"/>
    <col min="4355" max="4355" width="50.81640625" style="96" customWidth="1"/>
    <col min="4356" max="4358" width="13.54296875" style="96" customWidth="1"/>
    <col min="4359" max="4609" width="9.1796875" style="96"/>
    <col min="4610" max="4610" width="12.7265625" style="96" customWidth="1"/>
    <col min="4611" max="4611" width="50.81640625" style="96" customWidth="1"/>
    <col min="4612" max="4614" width="13.54296875" style="96" customWidth="1"/>
    <col min="4615" max="4865" width="9.1796875" style="96"/>
    <col min="4866" max="4866" width="12.7265625" style="96" customWidth="1"/>
    <col min="4867" max="4867" width="50.81640625" style="96" customWidth="1"/>
    <col min="4868" max="4870" width="13.54296875" style="96" customWidth="1"/>
    <col min="4871" max="5121" width="9.1796875" style="96"/>
    <col min="5122" max="5122" width="12.7265625" style="96" customWidth="1"/>
    <col min="5123" max="5123" width="50.81640625" style="96" customWidth="1"/>
    <col min="5124" max="5126" width="13.54296875" style="96" customWidth="1"/>
    <col min="5127" max="5377" width="9.1796875" style="96"/>
    <col min="5378" max="5378" width="12.7265625" style="96" customWidth="1"/>
    <col min="5379" max="5379" width="50.81640625" style="96" customWidth="1"/>
    <col min="5380" max="5382" width="13.54296875" style="96" customWidth="1"/>
    <col min="5383" max="5633" width="9.1796875" style="96"/>
    <col min="5634" max="5634" width="12.7265625" style="96" customWidth="1"/>
    <col min="5635" max="5635" width="50.81640625" style="96" customWidth="1"/>
    <col min="5636" max="5638" width="13.54296875" style="96" customWidth="1"/>
    <col min="5639" max="5889" width="9.1796875" style="96"/>
    <col min="5890" max="5890" width="12.7265625" style="96" customWidth="1"/>
    <col min="5891" max="5891" width="50.81640625" style="96" customWidth="1"/>
    <col min="5892" max="5894" width="13.54296875" style="96" customWidth="1"/>
    <col min="5895" max="6145" width="9.1796875" style="96"/>
    <col min="6146" max="6146" width="12.7265625" style="96" customWidth="1"/>
    <col min="6147" max="6147" width="50.81640625" style="96" customWidth="1"/>
    <col min="6148" max="6150" width="13.54296875" style="96" customWidth="1"/>
    <col min="6151" max="6401" width="9.1796875" style="96"/>
    <col min="6402" max="6402" width="12.7265625" style="96" customWidth="1"/>
    <col min="6403" max="6403" width="50.81640625" style="96" customWidth="1"/>
    <col min="6404" max="6406" width="13.54296875" style="96" customWidth="1"/>
    <col min="6407" max="6657" width="9.1796875" style="96"/>
    <col min="6658" max="6658" width="12.7265625" style="96" customWidth="1"/>
    <col min="6659" max="6659" width="50.81640625" style="96" customWidth="1"/>
    <col min="6660" max="6662" width="13.54296875" style="96" customWidth="1"/>
    <col min="6663" max="6913" width="9.1796875" style="96"/>
    <col min="6914" max="6914" width="12.7265625" style="96" customWidth="1"/>
    <col min="6915" max="6915" width="50.81640625" style="96" customWidth="1"/>
    <col min="6916" max="6918" width="13.54296875" style="96" customWidth="1"/>
    <col min="6919" max="7169" width="9.1796875" style="96"/>
    <col min="7170" max="7170" width="12.7265625" style="96" customWidth="1"/>
    <col min="7171" max="7171" width="50.81640625" style="96" customWidth="1"/>
    <col min="7172" max="7174" width="13.54296875" style="96" customWidth="1"/>
    <col min="7175" max="7425" width="9.1796875" style="96"/>
    <col min="7426" max="7426" width="12.7265625" style="96" customWidth="1"/>
    <col min="7427" max="7427" width="50.81640625" style="96" customWidth="1"/>
    <col min="7428" max="7430" width="13.54296875" style="96" customWidth="1"/>
    <col min="7431" max="7681" width="9.1796875" style="96"/>
    <col min="7682" max="7682" width="12.7265625" style="96" customWidth="1"/>
    <col min="7683" max="7683" width="50.81640625" style="96" customWidth="1"/>
    <col min="7684" max="7686" width="13.54296875" style="96" customWidth="1"/>
    <col min="7687" max="7937" width="9.1796875" style="96"/>
    <col min="7938" max="7938" width="12.7265625" style="96" customWidth="1"/>
    <col min="7939" max="7939" width="50.81640625" style="96" customWidth="1"/>
    <col min="7940" max="7942" width="13.54296875" style="96" customWidth="1"/>
    <col min="7943" max="8193" width="9.1796875" style="96"/>
    <col min="8194" max="8194" width="12.7265625" style="96" customWidth="1"/>
    <col min="8195" max="8195" width="50.81640625" style="96" customWidth="1"/>
    <col min="8196" max="8198" width="13.54296875" style="96" customWidth="1"/>
    <col min="8199" max="8449" width="9.1796875" style="96"/>
    <col min="8450" max="8450" width="12.7265625" style="96" customWidth="1"/>
    <col min="8451" max="8451" width="50.81640625" style="96" customWidth="1"/>
    <col min="8452" max="8454" width="13.54296875" style="96" customWidth="1"/>
    <col min="8455" max="8705" width="9.1796875" style="96"/>
    <col min="8706" max="8706" width="12.7265625" style="96" customWidth="1"/>
    <col min="8707" max="8707" width="50.81640625" style="96" customWidth="1"/>
    <col min="8708" max="8710" width="13.54296875" style="96" customWidth="1"/>
    <col min="8711" max="8961" width="9.1796875" style="96"/>
    <col min="8962" max="8962" width="12.7265625" style="96" customWidth="1"/>
    <col min="8963" max="8963" width="50.81640625" style="96" customWidth="1"/>
    <col min="8964" max="8966" width="13.54296875" style="96" customWidth="1"/>
    <col min="8967" max="9217" width="9.1796875" style="96"/>
    <col min="9218" max="9218" width="12.7265625" style="96" customWidth="1"/>
    <col min="9219" max="9219" width="50.81640625" style="96" customWidth="1"/>
    <col min="9220" max="9222" width="13.54296875" style="96" customWidth="1"/>
    <col min="9223" max="9473" width="9.1796875" style="96"/>
    <col min="9474" max="9474" width="12.7265625" style="96" customWidth="1"/>
    <col min="9475" max="9475" width="50.81640625" style="96" customWidth="1"/>
    <col min="9476" max="9478" width="13.54296875" style="96" customWidth="1"/>
    <col min="9479" max="9729" width="9.1796875" style="96"/>
    <col min="9730" max="9730" width="12.7265625" style="96" customWidth="1"/>
    <col min="9731" max="9731" width="50.81640625" style="96" customWidth="1"/>
    <col min="9732" max="9734" width="13.54296875" style="96" customWidth="1"/>
    <col min="9735" max="9985" width="9.1796875" style="96"/>
    <col min="9986" max="9986" width="12.7265625" style="96" customWidth="1"/>
    <col min="9987" max="9987" width="50.81640625" style="96" customWidth="1"/>
    <col min="9988" max="9990" width="13.54296875" style="96" customWidth="1"/>
    <col min="9991" max="10241" width="9.1796875" style="96"/>
    <col min="10242" max="10242" width="12.7265625" style="96" customWidth="1"/>
    <col min="10243" max="10243" width="50.81640625" style="96" customWidth="1"/>
    <col min="10244" max="10246" width="13.54296875" style="96" customWidth="1"/>
    <col min="10247" max="10497" width="9.1796875" style="96"/>
    <col min="10498" max="10498" width="12.7265625" style="96" customWidth="1"/>
    <col min="10499" max="10499" width="50.81640625" style="96" customWidth="1"/>
    <col min="10500" max="10502" width="13.54296875" style="96" customWidth="1"/>
    <col min="10503" max="10753" width="9.1796875" style="96"/>
    <col min="10754" max="10754" width="12.7265625" style="96" customWidth="1"/>
    <col min="10755" max="10755" width="50.81640625" style="96" customWidth="1"/>
    <col min="10756" max="10758" width="13.54296875" style="96" customWidth="1"/>
    <col min="10759" max="11009" width="9.1796875" style="96"/>
    <col min="11010" max="11010" width="12.7265625" style="96" customWidth="1"/>
    <col min="11011" max="11011" width="50.81640625" style="96" customWidth="1"/>
    <col min="11012" max="11014" width="13.54296875" style="96" customWidth="1"/>
    <col min="11015" max="11265" width="9.1796875" style="96"/>
    <col min="11266" max="11266" width="12.7265625" style="96" customWidth="1"/>
    <col min="11267" max="11267" width="50.81640625" style="96" customWidth="1"/>
    <col min="11268" max="11270" width="13.54296875" style="96" customWidth="1"/>
    <col min="11271" max="11521" width="9.1796875" style="96"/>
    <col min="11522" max="11522" width="12.7265625" style="96" customWidth="1"/>
    <col min="11523" max="11523" width="50.81640625" style="96" customWidth="1"/>
    <col min="11524" max="11526" width="13.54296875" style="96" customWidth="1"/>
    <col min="11527" max="11777" width="9.1796875" style="96"/>
    <col min="11778" max="11778" width="12.7265625" style="96" customWidth="1"/>
    <col min="11779" max="11779" width="50.81640625" style="96" customWidth="1"/>
    <col min="11780" max="11782" width="13.54296875" style="96" customWidth="1"/>
    <col min="11783" max="12033" width="9.1796875" style="96"/>
    <col min="12034" max="12034" width="12.7265625" style="96" customWidth="1"/>
    <col min="12035" max="12035" width="50.81640625" style="96" customWidth="1"/>
    <col min="12036" max="12038" width="13.54296875" style="96" customWidth="1"/>
    <col min="12039" max="12289" width="9.1796875" style="96"/>
    <col min="12290" max="12290" width="12.7265625" style="96" customWidth="1"/>
    <col min="12291" max="12291" width="50.81640625" style="96" customWidth="1"/>
    <col min="12292" max="12294" width="13.54296875" style="96" customWidth="1"/>
    <col min="12295" max="12545" width="9.1796875" style="96"/>
    <col min="12546" max="12546" width="12.7265625" style="96" customWidth="1"/>
    <col min="12547" max="12547" width="50.81640625" style="96" customWidth="1"/>
    <col min="12548" max="12550" width="13.54296875" style="96" customWidth="1"/>
    <col min="12551" max="12801" width="9.1796875" style="96"/>
    <col min="12802" max="12802" width="12.7265625" style="96" customWidth="1"/>
    <col min="12803" max="12803" width="50.81640625" style="96" customWidth="1"/>
    <col min="12804" max="12806" width="13.54296875" style="96" customWidth="1"/>
    <col min="12807" max="13057" width="9.1796875" style="96"/>
    <col min="13058" max="13058" width="12.7265625" style="96" customWidth="1"/>
    <col min="13059" max="13059" width="50.81640625" style="96" customWidth="1"/>
    <col min="13060" max="13062" width="13.54296875" style="96" customWidth="1"/>
    <col min="13063" max="13313" width="9.1796875" style="96"/>
    <col min="13314" max="13314" width="12.7265625" style="96" customWidth="1"/>
    <col min="13315" max="13315" width="50.81640625" style="96" customWidth="1"/>
    <col min="13316" max="13318" width="13.54296875" style="96" customWidth="1"/>
    <col min="13319" max="13569" width="9.1796875" style="96"/>
    <col min="13570" max="13570" width="12.7265625" style="96" customWidth="1"/>
    <col min="13571" max="13571" width="50.81640625" style="96" customWidth="1"/>
    <col min="13572" max="13574" width="13.54296875" style="96" customWidth="1"/>
    <col min="13575" max="13825" width="9.1796875" style="96"/>
    <col min="13826" max="13826" width="12.7265625" style="96" customWidth="1"/>
    <col min="13827" max="13827" width="50.81640625" style="96" customWidth="1"/>
    <col min="13828" max="13830" width="13.54296875" style="96" customWidth="1"/>
    <col min="13831" max="14081" width="9.1796875" style="96"/>
    <col min="14082" max="14082" width="12.7265625" style="96" customWidth="1"/>
    <col min="14083" max="14083" width="50.81640625" style="96" customWidth="1"/>
    <col min="14084" max="14086" width="13.54296875" style="96" customWidth="1"/>
    <col min="14087" max="14337" width="9.1796875" style="96"/>
    <col min="14338" max="14338" width="12.7265625" style="96" customWidth="1"/>
    <col min="14339" max="14339" width="50.81640625" style="96" customWidth="1"/>
    <col min="14340" max="14342" width="13.54296875" style="96" customWidth="1"/>
    <col min="14343" max="14593" width="9.1796875" style="96"/>
    <col min="14594" max="14594" width="12.7265625" style="96" customWidth="1"/>
    <col min="14595" max="14595" width="50.81640625" style="96" customWidth="1"/>
    <col min="14596" max="14598" width="13.54296875" style="96" customWidth="1"/>
    <col min="14599" max="14849" width="9.1796875" style="96"/>
    <col min="14850" max="14850" width="12.7265625" style="96" customWidth="1"/>
    <col min="14851" max="14851" width="50.81640625" style="96" customWidth="1"/>
    <col min="14852" max="14854" width="13.54296875" style="96" customWidth="1"/>
    <col min="14855" max="15105" width="9.1796875" style="96"/>
    <col min="15106" max="15106" width="12.7265625" style="96" customWidth="1"/>
    <col min="15107" max="15107" width="50.81640625" style="96" customWidth="1"/>
    <col min="15108" max="15110" width="13.54296875" style="96" customWidth="1"/>
    <col min="15111" max="15361" width="9.1796875" style="96"/>
    <col min="15362" max="15362" width="12.7265625" style="96" customWidth="1"/>
    <col min="15363" max="15363" width="50.81640625" style="96" customWidth="1"/>
    <col min="15364" max="15366" width="13.54296875" style="96" customWidth="1"/>
    <col min="15367" max="15617" width="9.1796875" style="96"/>
    <col min="15618" max="15618" width="12.7265625" style="96" customWidth="1"/>
    <col min="15619" max="15619" width="50.81640625" style="96" customWidth="1"/>
    <col min="15620" max="15622" width="13.54296875" style="96" customWidth="1"/>
    <col min="15623" max="15873" width="9.1796875" style="96"/>
    <col min="15874" max="15874" width="12.7265625" style="96" customWidth="1"/>
    <col min="15875" max="15875" width="50.81640625" style="96" customWidth="1"/>
    <col min="15876" max="15878" width="13.54296875" style="96" customWidth="1"/>
    <col min="15879" max="16129" width="9.1796875" style="96"/>
    <col min="16130" max="16130" width="12.7265625" style="96" customWidth="1"/>
    <col min="16131" max="16131" width="50.81640625" style="96" customWidth="1"/>
    <col min="16132" max="16134" width="13.54296875" style="96" customWidth="1"/>
    <col min="16135" max="16384" width="9.1796875" style="96"/>
  </cols>
  <sheetData>
    <row r="1" spans="1:9" s="92" customFormat="1" ht="16.5" customHeight="1" thickBot="1" x14ac:dyDescent="0.4">
      <c r="A1" s="202" t="s">
        <v>387</v>
      </c>
      <c r="C1" s="93"/>
      <c r="D1" s="93"/>
      <c r="E1" s="93"/>
      <c r="F1" s="93"/>
      <c r="G1" s="93"/>
      <c r="H1" s="93"/>
    </row>
    <row r="2" spans="1:9" s="94" customFormat="1" ht="15.75" customHeight="1" x14ac:dyDescent="0.35">
      <c r="A2" s="106" t="s">
        <v>247</v>
      </c>
      <c r="B2" s="831"/>
      <c r="C2" s="832"/>
      <c r="D2" s="832"/>
      <c r="E2" s="833"/>
      <c r="F2" s="837" t="s">
        <v>386</v>
      </c>
      <c r="G2" s="838"/>
      <c r="H2" s="838"/>
      <c r="I2" s="839"/>
    </row>
    <row r="3" spans="1:9" s="94" customFormat="1" ht="27.5" thickBot="1" x14ac:dyDescent="0.4">
      <c r="A3" s="107" t="s">
        <v>353</v>
      </c>
      <c r="B3" s="834" t="s">
        <v>354</v>
      </c>
      <c r="C3" s="835"/>
      <c r="D3" s="835"/>
      <c r="E3" s="836"/>
      <c r="F3" s="840" t="s">
        <v>355</v>
      </c>
      <c r="G3" s="841"/>
      <c r="H3" s="841"/>
      <c r="I3" s="842"/>
    </row>
    <row r="4" spans="1:9" s="94" customFormat="1" ht="16" customHeight="1" thickBot="1" x14ac:dyDescent="0.3">
      <c r="C4" s="95"/>
      <c r="D4" s="95"/>
      <c r="E4" s="95"/>
      <c r="F4" s="95"/>
      <c r="G4" s="95" t="s">
        <v>565</v>
      </c>
      <c r="H4" s="95"/>
      <c r="I4" s="95" t="s">
        <v>565</v>
      </c>
    </row>
    <row r="5" spans="1:9" ht="24.75" customHeight="1" x14ac:dyDescent="0.35">
      <c r="A5" s="825" t="s">
        <v>356</v>
      </c>
      <c r="B5" s="827" t="s">
        <v>357</v>
      </c>
      <c r="C5" s="813" t="s">
        <v>556</v>
      </c>
      <c r="D5" s="814"/>
      <c r="E5" s="814"/>
      <c r="F5" s="815"/>
      <c r="G5" s="843" t="s">
        <v>561</v>
      </c>
      <c r="H5" s="845" t="s">
        <v>558</v>
      </c>
      <c r="I5" s="843" t="s">
        <v>559</v>
      </c>
    </row>
    <row r="6" spans="1:9" ht="15.75" customHeight="1" thickBot="1" x14ac:dyDescent="0.4">
      <c r="A6" s="826"/>
      <c r="B6" s="828"/>
      <c r="C6" s="816"/>
      <c r="D6" s="817"/>
      <c r="E6" s="817"/>
      <c r="F6" s="818"/>
      <c r="G6" s="844"/>
      <c r="H6" s="844"/>
      <c r="I6" s="844"/>
    </row>
    <row r="7" spans="1:9" s="97" customFormat="1" ht="13" customHeight="1" thickBot="1" x14ac:dyDescent="0.4">
      <c r="A7" s="50">
        <v>1</v>
      </c>
      <c r="B7" s="51">
        <v>2</v>
      </c>
      <c r="C7" s="51">
        <v>3</v>
      </c>
      <c r="D7" s="51">
        <v>4</v>
      </c>
      <c r="E7" s="51">
        <v>5</v>
      </c>
      <c r="F7" s="51">
        <v>3</v>
      </c>
      <c r="G7" s="51">
        <v>4</v>
      </c>
      <c r="H7" s="51">
        <v>5</v>
      </c>
      <c r="I7" s="51">
        <v>6</v>
      </c>
    </row>
    <row r="8" spans="1:9" s="97" customFormat="1" ht="16" customHeight="1" thickBot="1" x14ac:dyDescent="0.4">
      <c r="A8" s="811" t="s">
        <v>245</v>
      </c>
      <c r="B8" s="812"/>
      <c r="C8" s="812"/>
      <c r="D8" s="812"/>
      <c r="E8" s="812"/>
      <c r="F8" s="812"/>
      <c r="G8" s="812"/>
      <c r="H8" s="812"/>
      <c r="I8" s="812"/>
    </row>
    <row r="9" spans="1:9" s="97" customFormat="1" ht="13.5" customHeight="1" thickBot="1" x14ac:dyDescent="0.4">
      <c r="A9" s="1" t="s">
        <v>4</v>
      </c>
      <c r="B9" s="2" t="s">
        <v>5</v>
      </c>
      <c r="C9" s="52">
        <f>+C10+C11+C12+C13+C14+C15</f>
        <v>0</v>
      </c>
      <c r="D9" s="52"/>
      <c r="E9" s="52">
        <f>+E10+E11+E12+E13+E14+E15</f>
        <v>0</v>
      </c>
      <c r="F9" s="52">
        <f>+F10+F11+F12+F13+F14+F15</f>
        <v>0</v>
      </c>
      <c r="G9" s="52">
        <f>+G10+G11+G12+G13+G14+G15</f>
        <v>0</v>
      </c>
      <c r="H9" s="52">
        <f>+H10+H11+H12+H13+H14+H15</f>
        <v>0</v>
      </c>
      <c r="I9" s="52">
        <f>+I10+I11+I12+I13+I14+I15</f>
        <v>0</v>
      </c>
    </row>
    <row r="10" spans="1:9" s="98" customFormat="1" ht="12" customHeight="1" x14ac:dyDescent="0.35">
      <c r="A10" s="53" t="s">
        <v>6</v>
      </c>
      <c r="B10" s="3" t="s">
        <v>7</v>
      </c>
      <c r="C10" s="54"/>
      <c r="D10" s="54"/>
      <c r="E10" s="54"/>
      <c r="F10" s="54">
        <f>+C10+D10+E10</f>
        <v>0</v>
      </c>
      <c r="G10" s="54"/>
      <c r="H10" s="54"/>
      <c r="I10" s="54"/>
    </row>
    <row r="11" spans="1:9" s="75" customFormat="1" ht="12" customHeight="1" x14ac:dyDescent="0.35">
      <c r="A11" s="55" t="s">
        <v>8</v>
      </c>
      <c r="B11" s="4" t="s">
        <v>9</v>
      </c>
      <c r="C11" s="56"/>
      <c r="D11" s="56"/>
      <c r="E11" s="56"/>
      <c r="F11" s="54">
        <f t="shared" ref="F11:I15" si="0">+C11+D11+E11</f>
        <v>0</v>
      </c>
      <c r="G11" s="54"/>
      <c r="H11" s="54"/>
      <c r="I11" s="54"/>
    </row>
    <row r="12" spans="1:9" s="75" customFormat="1" ht="12" customHeight="1" x14ac:dyDescent="0.35">
      <c r="A12" s="55" t="s">
        <v>10</v>
      </c>
      <c r="B12" s="4" t="s">
        <v>11</v>
      </c>
      <c r="C12" s="56"/>
      <c r="D12" s="56"/>
      <c r="E12" s="56"/>
      <c r="F12" s="54">
        <f t="shared" si="0"/>
        <v>0</v>
      </c>
      <c r="G12" s="54"/>
      <c r="H12" s="54"/>
      <c r="I12" s="54"/>
    </row>
    <row r="13" spans="1:9" s="75" customFormat="1" ht="12" customHeight="1" x14ac:dyDescent="0.35">
      <c r="A13" s="55" t="s">
        <v>12</v>
      </c>
      <c r="B13" s="4" t="s">
        <v>13</v>
      </c>
      <c r="C13" s="56"/>
      <c r="D13" s="56"/>
      <c r="E13" s="56"/>
      <c r="F13" s="54">
        <f t="shared" si="0"/>
        <v>0</v>
      </c>
      <c r="G13" s="54"/>
      <c r="H13" s="54"/>
      <c r="I13" s="54"/>
    </row>
    <row r="14" spans="1:9" s="75" customFormat="1" ht="12" customHeight="1" x14ac:dyDescent="0.35">
      <c r="A14" s="55" t="s">
        <v>14</v>
      </c>
      <c r="B14" s="4" t="s">
        <v>15</v>
      </c>
      <c r="C14" s="57"/>
      <c r="D14" s="57"/>
      <c r="E14" s="57"/>
      <c r="F14" s="54">
        <f t="shared" si="0"/>
        <v>0</v>
      </c>
      <c r="G14" s="54"/>
      <c r="H14" s="54"/>
      <c r="I14" s="54"/>
    </row>
    <row r="15" spans="1:9" s="98" customFormat="1" ht="12" customHeight="1" thickBot="1" x14ac:dyDescent="0.4">
      <c r="A15" s="58" t="s">
        <v>16</v>
      </c>
      <c r="B15" s="6" t="s">
        <v>17</v>
      </c>
      <c r="C15" s="59"/>
      <c r="D15" s="59"/>
      <c r="E15" s="59"/>
      <c r="F15" s="54">
        <f t="shared" si="0"/>
        <v>0</v>
      </c>
      <c r="G15" s="54">
        <f t="shared" si="0"/>
        <v>0</v>
      </c>
      <c r="H15" s="54">
        <f t="shared" si="0"/>
        <v>0</v>
      </c>
      <c r="I15" s="54">
        <f t="shared" si="0"/>
        <v>0</v>
      </c>
    </row>
    <row r="16" spans="1:9" s="98" customFormat="1" ht="21" customHeight="1" thickBot="1" x14ac:dyDescent="0.4">
      <c r="A16" s="1" t="s">
        <v>18</v>
      </c>
      <c r="B16" s="7" t="s">
        <v>19</v>
      </c>
      <c r="C16" s="52"/>
      <c r="D16" s="52"/>
      <c r="E16" s="52">
        <f>+E17+E18+E19+E20+E21</f>
        <v>0</v>
      </c>
      <c r="F16" s="52">
        <f>+F17+F18+F19+F20+F21</f>
        <v>0</v>
      </c>
      <c r="G16" s="52">
        <f>+G17+G18+G19+G20+G21</f>
        <v>0</v>
      </c>
      <c r="H16" s="52">
        <f>+H17+H18+H19+H20+H21</f>
        <v>0</v>
      </c>
      <c r="I16" s="191" t="e">
        <f>+H16/G16</f>
        <v>#DIV/0!</v>
      </c>
    </row>
    <row r="17" spans="1:9" s="98" customFormat="1" ht="12" customHeight="1" x14ac:dyDescent="0.35">
      <c r="A17" s="53" t="s">
        <v>20</v>
      </c>
      <c r="B17" s="3" t="s">
        <v>21</v>
      </c>
      <c r="C17" s="54"/>
      <c r="D17" s="54"/>
      <c r="E17" s="54"/>
      <c r="F17" s="54">
        <f t="shared" ref="F17:I22" si="1">+C17+D17+E17</f>
        <v>0</v>
      </c>
      <c r="G17" s="54">
        <f t="shared" si="1"/>
        <v>0</v>
      </c>
      <c r="H17" s="54">
        <f t="shared" si="1"/>
        <v>0</v>
      </c>
      <c r="I17" s="54">
        <f t="shared" si="1"/>
        <v>0</v>
      </c>
    </row>
    <row r="18" spans="1:9" s="98" customFormat="1" ht="12" customHeight="1" x14ac:dyDescent="0.35">
      <c r="A18" s="55" t="s">
        <v>22</v>
      </c>
      <c r="B18" s="4" t="s">
        <v>23</v>
      </c>
      <c r="C18" s="56"/>
      <c r="D18" s="56"/>
      <c r="E18" s="56"/>
      <c r="F18" s="54">
        <f t="shared" si="1"/>
        <v>0</v>
      </c>
      <c r="G18" s="54">
        <f t="shared" si="1"/>
        <v>0</v>
      </c>
      <c r="H18" s="54">
        <f t="shared" si="1"/>
        <v>0</v>
      </c>
      <c r="I18" s="54">
        <f t="shared" si="1"/>
        <v>0</v>
      </c>
    </row>
    <row r="19" spans="1:9" s="98" customFormat="1" ht="12" customHeight="1" x14ac:dyDescent="0.35">
      <c r="A19" s="55" t="s">
        <v>24</v>
      </c>
      <c r="B19" s="4" t="s">
        <v>358</v>
      </c>
      <c r="C19" s="56"/>
      <c r="D19" s="56"/>
      <c r="E19" s="56"/>
      <c r="F19" s="54">
        <f t="shared" si="1"/>
        <v>0</v>
      </c>
      <c r="G19" s="54">
        <f t="shared" si="1"/>
        <v>0</v>
      </c>
      <c r="H19" s="54">
        <f t="shared" si="1"/>
        <v>0</v>
      </c>
      <c r="I19" s="54">
        <f t="shared" si="1"/>
        <v>0</v>
      </c>
    </row>
    <row r="20" spans="1:9" s="98" customFormat="1" ht="12" customHeight="1" x14ac:dyDescent="0.35">
      <c r="A20" s="55" t="s">
        <v>26</v>
      </c>
      <c r="B20" s="4" t="s">
        <v>359</v>
      </c>
      <c r="C20" s="56"/>
      <c r="D20" s="56"/>
      <c r="E20" s="56"/>
      <c r="F20" s="54">
        <f t="shared" si="1"/>
        <v>0</v>
      </c>
      <c r="G20" s="54">
        <f t="shared" si="1"/>
        <v>0</v>
      </c>
      <c r="H20" s="54">
        <f t="shared" si="1"/>
        <v>0</v>
      </c>
      <c r="I20" s="54">
        <f t="shared" si="1"/>
        <v>0</v>
      </c>
    </row>
    <row r="21" spans="1:9" s="98" customFormat="1" ht="12" customHeight="1" x14ac:dyDescent="0.35">
      <c r="A21" s="55" t="s">
        <v>28</v>
      </c>
      <c r="B21" s="4" t="s">
        <v>29</v>
      </c>
      <c r="C21" s="56"/>
      <c r="D21" s="56"/>
      <c r="E21" s="56"/>
      <c r="F21" s="54"/>
      <c r="G21" s="54"/>
      <c r="H21" s="54"/>
      <c r="I21" s="192" t="e">
        <f>+H21/G21</f>
        <v>#DIV/0!</v>
      </c>
    </row>
    <row r="22" spans="1:9" s="75" customFormat="1" ht="12" customHeight="1" thickBot="1" x14ac:dyDescent="0.4">
      <c r="A22" s="58" t="s">
        <v>30</v>
      </c>
      <c r="B22" s="6" t="s">
        <v>31</v>
      </c>
      <c r="C22" s="60"/>
      <c r="D22" s="60"/>
      <c r="E22" s="60"/>
      <c r="F22" s="54">
        <f t="shared" si="1"/>
        <v>0</v>
      </c>
      <c r="G22" s="54">
        <f t="shared" si="1"/>
        <v>0</v>
      </c>
      <c r="H22" s="54">
        <f t="shared" si="1"/>
        <v>0</v>
      </c>
      <c r="I22" s="54">
        <f t="shared" si="1"/>
        <v>0</v>
      </c>
    </row>
    <row r="23" spans="1:9" s="75" customFormat="1" ht="21" customHeight="1" thickBot="1" x14ac:dyDescent="0.4">
      <c r="A23" s="1" t="s">
        <v>32</v>
      </c>
      <c r="B23" s="2" t="s">
        <v>33</v>
      </c>
      <c r="C23" s="52"/>
      <c r="D23" s="52"/>
      <c r="E23" s="52">
        <f>+E24+E25+E26+E27+E28</f>
        <v>0</v>
      </c>
      <c r="F23" s="52">
        <f>+F24+F25+F26+F27+F28</f>
        <v>0</v>
      </c>
      <c r="G23" s="52">
        <f>+G24+G25+G26+G27+G28</f>
        <v>0</v>
      </c>
      <c r="H23" s="52">
        <f>+H24+H25+H26+H27+H28</f>
        <v>0</v>
      </c>
      <c r="I23" s="52">
        <f>+I24+I25+I26+I27+I28</f>
        <v>0</v>
      </c>
    </row>
    <row r="24" spans="1:9" s="75" customFormat="1" ht="12" customHeight="1" x14ac:dyDescent="0.35">
      <c r="A24" s="53" t="s">
        <v>34</v>
      </c>
      <c r="B24" s="3" t="s">
        <v>35</v>
      </c>
      <c r="C24" s="54"/>
      <c r="D24" s="54"/>
      <c r="E24" s="54"/>
      <c r="F24" s="54">
        <f t="shared" ref="F24:I29" si="2">+C24+D24+E24</f>
        <v>0</v>
      </c>
      <c r="G24" s="54">
        <f t="shared" si="2"/>
        <v>0</v>
      </c>
      <c r="H24" s="54">
        <f t="shared" si="2"/>
        <v>0</v>
      </c>
      <c r="I24" s="54">
        <f t="shared" si="2"/>
        <v>0</v>
      </c>
    </row>
    <row r="25" spans="1:9" s="98" customFormat="1" ht="12" customHeight="1" x14ac:dyDescent="0.35">
      <c r="A25" s="55" t="s">
        <v>36</v>
      </c>
      <c r="B25" s="4" t="s">
        <v>37</v>
      </c>
      <c r="C25" s="56"/>
      <c r="D25" s="56"/>
      <c r="E25" s="56"/>
      <c r="F25" s="54">
        <f t="shared" si="2"/>
        <v>0</v>
      </c>
      <c r="G25" s="54">
        <f t="shared" si="2"/>
        <v>0</v>
      </c>
      <c r="H25" s="54">
        <f t="shared" si="2"/>
        <v>0</v>
      </c>
      <c r="I25" s="54">
        <f t="shared" si="2"/>
        <v>0</v>
      </c>
    </row>
    <row r="26" spans="1:9" s="98" customFormat="1" ht="12" customHeight="1" x14ac:dyDescent="0.35">
      <c r="A26" s="55" t="s">
        <v>38</v>
      </c>
      <c r="B26" s="4" t="s">
        <v>360</v>
      </c>
      <c r="C26" s="56"/>
      <c r="D26" s="56"/>
      <c r="E26" s="56"/>
      <c r="F26" s="54">
        <f t="shared" si="2"/>
        <v>0</v>
      </c>
      <c r="G26" s="54">
        <f t="shared" si="2"/>
        <v>0</v>
      </c>
      <c r="H26" s="54">
        <f t="shared" si="2"/>
        <v>0</v>
      </c>
      <c r="I26" s="54">
        <f t="shared" si="2"/>
        <v>0</v>
      </c>
    </row>
    <row r="27" spans="1:9" s="98" customFormat="1" ht="12" customHeight="1" x14ac:dyDescent="0.35">
      <c r="A27" s="55" t="s">
        <v>40</v>
      </c>
      <c r="B27" s="4" t="s">
        <v>361</v>
      </c>
      <c r="C27" s="56"/>
      <c r="D27" s="56"/>
      <c r="E27" s="56"/>
      <c r="F27" s="54">
        <f t="shared" si="2"/>
        <v>0</v>
      </c>
      <c r="G27" s="54">
        <f t="shared" si="2"/>
        <v>0</v>
      </c>
      <c r="H27" s="54">
        <f t="shared" si="2"/>
        <v>0</v>
      </c>
      <c r="I27" s="54">
        <f t="shared" si="2"/>
        <v>0</v>
      </c>
    </row>
    <row r="28" spans="1:9" s="98" customFormat="1" ht="12" customHeight="1" x14ac:dyDescent="0.35">
      <c r="A28" s="55" t="s">
        <v>42</v>
      </c>
      <c r="B28" s="4" t="s">
        <v>43</v>
      </c>
      <c r="C28" s="56"/>
      <c r="D28" s="56"/>
      <c r="E28" s="56"/>
      <c r="F28" s="54">
        <f t="shared" si="2"/>
        <v>0</v>
      </c>
      <c r="G28" s="54"/>
      <c r="H28" s="54"/>
      <c r="I28" s="54"/>
    </row>
    <row r="29" spans="1:9" s="98" customFormat="1" ht="12" customHeight="1" thickBot="1" x14ac:dyDescent="0.4">
      <c r="A29" s="58" t="s">
        <v>44</v>
      </c>
      <c r="B29" s="6" t="s">
        <v>45</v>
      </c>
      <c r="C29" s="60"/>
      <c r="D29" s="60"/>
      <c r="E29" s="60"/>
      <c r="F29" s="54">
        <f t="shared" si="2"/>
        <v>0</v>
      </c>
      <c r="G29" s="54"/>
      <c r="H29" s="54"/>
      <c r="I29" s="54"/>
    </row>
    <row r="30" spans="1:9" s="98" customFormat="1" ht="12" customHeight="1" thickBot="1" x14ac:dyDescent="0.4">
      <c r="A30" s="1" t="s">
        <v>46</v>
      </c>
      <c r="B30" s="2" t="s">
        <v>47</v>
      </c>
      <c r="C30" s="61"/>
      <c r="D30" s="61"/>
      <c r="E30" s="61">
        <f>+E31+E34+E35+E36</f>
        <v>0</v>
      </c>
      <c r="F30" s="61">
        <f>+F31+F34+F35+F36</f>
        <v>0</v>
      </c>
      <c r="G30" s="61">
        <f>+G31+G34+G35+G36</f>
        <v>0</v>
      </c>
      <c r="H30" s="61">
        <f>+H31+H34+H35+H36</f>
        <v>0</v>
      </c>
      <c r="I30" s="61">
        <f>+I31+I34+I35+I36</f>
        <v>0</v>
      </c>
    </row>
    <row r="31" spans="1:9" s="98" customFormat="1" ht="12" customHeight="1" x14ac:dyDescent="0.35">
      <c r="A31" s="53" t="s">
        <v>48</v>
      </c>
      <c r="B31" s="3" t="s">
        <v>49</v>
      </c>
      <c r="C31" s="62"/>
      <c r="D31" s="62"/>
      <c r="E31" s="62">
        <f>+E32+E33</f>
        <v>0</v>
      </c>
      <c r="F31" s="54">
        <f t="shared" ref="F31:I36" si="3">+C31+D31+E31</f>
        <v>0</v>
      </c>
      <c r="G31" s="54"/>
      <c r="H31" s="54"/>
      <c r="I31" s="54"/>
    </row>
    <row r="32" spans="1:9" s="98" customFormat="1" ht="12" customHeight="1" x14ac:dyDescent="0.35">
      <c r="A32" s="55" t="s">
        <v>50</v>
      </c>
      <c r="B32" s="4" t="s">
        <v>51</v>
      </c>
      <c r="C32" s="56"/>
      <c r="D32" s="56"/>
      <c r="E32" s="56"/>
      <c r="F32" s="54">
        <f t="shared" si="3"/>
        <v>0</v>
      </c>
      <c r="G32" s="54"/>
      <c r="H32" s="54"/>
      <c r="I32" s="54"/>
    </row>
    <row r="33" spans="1:9" s="98" customFormat="1" ht="12" customHeight="1" x14ac:dyDescent="0.35">
      <c r="A33" s="55" t="s">
        <v>52</v>
      </c>
      <c r="B33" s="4" t="s">
        <v>53</v>
      </c>
      <c r="C33" s="56"/>
      <c r="D33" s="56"/>
      <c r="E33" s="56"/>
      <c r="F33" s="54">
        <f t="shared" si="3"/>
        <v>0</v>
      </c>
      <c r="G33" s="54"/>
      <c r="H33" s="54"/>
      <c r="I33" s="54"/>
    </row>
    <row r="34" spans="1:9" s="98" customFormat="1" ht="12" customHeight="1" x14ac:dyDescent="0.35">
      <c r="A34" s="55" t="s">
        <v>54</v>
      </c>
      <c r="B34" s="4" t="s">
        <v>55</v>
      </c>
      <c r="C34" s="56"/>
      <c r="D34" s="56"/>
      <c r="E34" s="56"/>
      <c r="F34" s="54">
        <f t="shared" si="3"/>
        <v>0</v>
      </c>
      <c r="G34" s="54"/>
      <c r="H34" s="54"/>
      <c r="I34" s="54"/>
    </row>
    <row r="35" spans="1:9" s="98" customFormat="1" ht="12" customHeight="1" x14ac:dyDescent="0.35">
      <c r="A35" s="55" t="s">
        <v>56</v>
      </c>
      <c r="B35" s="4" t="s">
        <v>57</v>
      </c>
      <c r="C35" s="56"/>
      <c r="D35" s="56"/>
      <c r="E35" s="56"/>
      <c r="F35" s="54">
        <f t="shared" si="3"/>
        <v>0</v>
      </c>
      <c r="G35" s="54">
        <f t="shared" si="3"/>
        <v>0</v>
      </c>
      <c r="H35" s="54">
        <f t="shared" si="3"/>
        <v>0</v>
      </c>
      <c r="I35" s="54">
        <f t="shared" si="3"/>
        <v>0</v>
      </c>
    </row>
    <row r="36" spans="1:9" s="98" customFormat="1" ht="12" customHeight="1" thickBot="1" x14ac:dyDescent="0.4">
      <c r="A36" s="58" t="s">
        <v>58</v>
      </c>
      <c r="B36" s="6" t="s">
        <v>59</v>
      </c>
      <c r="C36" s="60"/>
      <c r="D36" s="60"/>
      <c r="E36" s="60"/>
      <c r="F36" s="54">
        <f t="shared" si="3"/>
        <v>0</v>
      </c>
      <c r="G36" s="54">
        <f t="shared" si="3"/>
        <v>0</v>
      </c>
      <c r="H36" s="54">
        <f t="shared" si="3"/>
        <v>0</v>
      </c>
      <c r="I36" s="54">
        <f t="shared" si="3"/>
        <v>0</v>
      </c>
    </row>
    <row r="37" spans="1:9" s="98" customFormat="1" ht="12" customHeight="1" thickBot="1" x14ac:dyDescent="0.4">
      <c r="A37" s="1" t="s">
        <v>60</v>
      </c>
      <c r="B37" s="2" t="s">
        <v>61</v>
      </c>
      <c r="C37" s="52"/>
      <c r="D37" s="52"/>
      <c r="E37" s="52">
        <f>SUM(E38:E47)</f>
        <v>0</v>
      </c>
      <c r="F37" s="52">
        <f>SUM(F38:F47)</f>
        <v>0</v>
      </c>
      <c r="G37" s="52">
        <f>SUM(G38:G47)</f>
        <v>0</v>
      </c>
      <c r="H37" s="52">
        <f>SUM(H38:H47)</f>
        <v>0</v>
      </c>
      <c r="I37" s="191" t="e">
        <f>+H37/G37</f>
        <v>#DIV/0!</v>
      </c>
    </row>
    <row r="38" spans="1:9" s="98" customFormat="1" ht="12" customHeight="1" x14ac:dyDescent="0.35">
      <c r="A38" s="53" t="s">
        <v>62</v>
      </c>
      <c r="B38" s="3" t="s">
        <v>63</v>
      </c>
      <c r="C38" s="54"/>
      <c r="D38" s="54"/>
      <c r="E38" s="54"/>
      <c r="F38" s="54">
        <f t="shared" ref="F38:I38" si="4">+C38+D38+E38</f>
        <v>0</v>
      </c>
      <c r="G38" s="54">
        <f t="shared" si="4"/>
        <v>0</v>
      </c>
      <c r="H38" s="54">
        <f t="shared" si="4"/>
        <v>0</v>
      </c>
      <c r="I38" s="54">
        <f t="shared" si="4"/>
        <v>0</v>
      </c>
    </row>
    <row r="39" spans="1:9" s="98" customFormat="1" ht="12" customHeight="1" x14ac:dyDescent="0.35">
      <c r="A39" s="55" t="s">
        <v>64</v>
      </c>
      <c r="B39" s="4" t="s">
        <v>65</v>
      </c>
      <c r="C39" s="56"/>
      <c r="D39" s="56"/>
      <c r="E39" s="56"/>
      <c r="F39" s="54"/>
      <c r="G39" s="54"/>
      <c r="H39" s="54"/>
      <c r="I39" s="192" t="e">
        <f>+H39/G39</f>
        <v>#DIV/0!</v>
      </c>
    </row>
    <row r="40" spans="1:9" s="98" customFormat="1" ht="12" customHeight="1" x14ac:dyDescent="0.35">
      <c r="A40" s="55" t="s">
        <v>66</v>
      </c>
      <c r="B40" s="4" t="s">
        <v>67</v>
      </c>
      <c r="C40" s="56"/>
      <c r="D40" s="56"/>
      <c r="E40" s="56"/>
      <c r="F40" s="54"/>
      <c r="G40" s="54"/>
      <c r="H40" s="54"/>
      <c r="I40" s="54"/>
    </row>
    <row r="41" spans="1:9" s="98" customFormat="1" ht="12" customHeight="1" x14ac:dyDescent="0.35">
      <c r="A41" s="55" t="s">
        <v>68</v>
      </c>
      <c r="B41" s="4" t="s">
        <v>69</v>
      </c>
      <c r="C41" s="56"/>
      <c r="D41" s="56"/>
      <c r="E41" s="56"/>
      <c r="F41" s="54"/>
      <c r="G41" s="54"/>
      <c r="H41" s="54"/>
      <c r="I41" s="192" t="e">
        <f>+H41/G41</f>
        <v>#DIV/0!</v>
      </c>
    </row>
    <row r="42" spans="1:9" s="98" customFormat="1" ht="12" customHeight="1" x14ac:dyDescent="0.35">
      <c r="A42" s="55" t="s">
        <v>70</v>
      </c>
      <c r="B42" s="4" t="s">
        <v>71</v>
      </c>
      <c r="C42" s="56"/>
      <c r="D42" s="56"/>
      <c r="E42" s="56"/>
      <c r="F42" s="54"/>
      <c r="G42" s="54"/>
      <c r="H42" s="54"/>
      <c r="I42" s="54"/>
    </row>
    <row r="43" spans="1:9" s="98" customFormat="1" ht="12" customHeight="1" x14ac:dyDescent="0.35">
      <c r="A43" s="55" t="s">
        <v>72</v>
      </c>
      <c r="B43" s="4" t="s">
        <v>73</v>
      </c>
      <c r="C43" s="56"/>
      <c r="D43" s="56"/>
      <c r="E43" s="56"/>
      <c r="F43" s="54"/>
      <c r="G43" s="54"/>
      <c r="H43" s="54"/>
      <c r="I43" s="192" t="e">
        <f>+H43/G43</f>
        <v>#DIV/0!</v>
      </c>
    </row>
    <row r="44" spans="1:9" s="98" customFormat="1" ht="12" customHeight="1" x14ac:dyDescent="0.35">
      <c r="A44" s="55" t="s">
        <v>74</v>
      </c>
      <c r="B44" s="4" t="s">
        <v>75</v>
      </c>
      <c r="C44" s="56"/>
      <c r="D44" s="56"/>
      <c r="E44" s="56"/>
      <c r="F44" s="54"/>
      <c r="G44" s="54"/>
      <c r="H44" s="54"/>
      <c r="I44" s="54"/>
    </row>
    <row r="45" spans="1:9" s="98" customFormat="1" ht="12" customHeight="1" x14ac:dyDescent="0.35">
      <c r="A45" s="55" t="s">
        <v>76</v>
      </c>
      <c r="B45" s="4" t="s">
        <v>77</v>
      </c>
      <c r="C45" s="56"/>
      <c r="D45" s="56"/>
      <c r="E45" s="56"/>
      <c r="F45" s="54"/>
      <c r="G45" s="54"/>
      <c r="H45" s="54"/>
      <c r="I45" s="192" t="e">
        <f>+H45/G45</f>
        <v>#DIV/0!</v>
      </c>
    </row>
    <row r="46" spans="1:9" s="98" customFormat="1" ht="12" customHeight="1" x14ac:dyDescent="0.35">
      <c r="A46" s="55" t="s">
        <v>78</v>
      </c>
      <c r="B46" s="4" t="s">
        <v>79</v>
      </c>
      <c r="C46" s="63"/>
      <c r="D46" s="63"/>
      <c r="E46" s="63"/>
      <c r="F46" s="54"/>
      <c r="G46" s="54"/>
      <c r="H46" s="54"/>
      <c r="I46" s="54"/>
    </row>
    <row r="47" spans="1:9" s="98" customFormat="1" ht="12" customHeight="1" thickBot="1" x14ac:dyDescent="0.4">
      <c r="A47" s="58" t="s">
        <v>80</v>
      </c>
      <c r="B47" s="6" t="s">
        <v>81</v>
      </c>
      <c r="C47" s="64"/>
      <c r="D47" s="64"/>
      <c r="E47" s="64"/>
      <c r="F47" s="54"/>
      <c r="G47" s="54"/>
      <c r="H47" s="54"/>
      <c r="I47" s="192" t="e">
        <f>+H47/G47</f>
        <v>#DIV/0!</v>
      </c>
    </row>
    <row r="48" spans="1:9" s="98" customFormat="1" ht="12" customHeight="1" thickBot="1" x14ac:dyDescent="0.4">
      <c r="A48" s="1" t="s">
        <v>82</v>
      </c>
      <c r="B48" s="2" t="s">
        <v>83</v>
      </c>
      <c r="C48" s="52"/>
      <c r="D48" s="52"/>
      <c r="E48" s="52">
        <f>SUM(E49:E53)</f>
        <v>0</v>
      </c>
      <c r="F48" s="52">
        <f>SUM(F49:F53)</f>
        <v>0</v>
      </c>
      <c r="G48" s="52">
        <f>SUM(G49:G53)</f>
        <v>0</v>
      </c>
      <c r="H48" s="52">
        <f>SUM(H49:H53)</f>
        <v>0</v>
      </c>
      <c r="I48" s="52">
        <f>SUM(I49:I53)</f>
        <v>0</v>
      </c>
    </row>
    <row r="49" spans="1:9" s="98" customFormat="1" ht="12" customHeight="1" x14ac:dyDescent="0.35">
      <c r="A49" s="53" t="s">
        <v>84</v>
      </c>
      <c r="B49" s="3" t="s">
        <v>85</v>
      </c>
      <c r="C49" s="65"/>
      <c r="D49" s="65"/>
      <c r="E49" s="65"/>
      <c r="F49" s="54">
        <f t="shared" ref="F49:I53" si="5">+C49+D49+E49</f>
        <v>0</v>
      </c>
      <c r="G49" s="54">
        <f t="shared" si="5"/>
        <v>0</v>
      </c>
      <c r="H49" s="54">
        <f t="shared" si="5"/>
        <v>0</v>
      </c>
      <c r="I49" s="54">
        <f t="shared" si="5"/>
        <v>0</v>
      </c>
    </row>
    <row r="50" spans="1:9" s="98" customFormat="1" ht="12" customHeight="1" x14ac:dyDescent="0.35">
      <c r="A50" s="55" t="s">
        <v>86</v>
      </c>
      <c r="B50" s="4" t="s">
        <v>87</v>
      </c>
      <c r="C50" s="63"/>
      <c r="D50" s="63"/>
      <c r="E50" s="63"/>
      <c r="F50" s="54">
        <f t="shared" si="5"/>
        <v>0</v>
      </c>
      <c r="G50" s="54"/>
      <c r="H50" s="54"/>
      <c r="I50" s="54"/>
    </row>
    <row r="51" spans="1:9" s="98" customFormat="1" ht="12" customHeight="1" x14ac:dyDescent="0.35">
      <c r="A51" s="55" t="s">
        <v>88</v>
      </c>
      <c r="B51" s="4" t="s">
        <v>89</v>
      </c>
      <c r="C51" s="63"/>
      <c r="D51" s="63"/>
      <c r="E51" s="63"/>
      <c r="F51" s="54">
        <f t="shared" si="5"/>
        <v>0</v>
      </c>
      <c r="G51" s="54">
        <f t="shared" si="5"/>
        <v>0</v>
      </c>
      <c r="H51" s="54">
        <f t="shared" si="5"/>
        <v>0</v>
      </c>
      <c r="I51" s="54">
        <f t="shared" si="5"/>
        <v>0</v>
      </c>
    </row>
    <row r="52" spans="1:9" s="98" customFormat="1" ht="12" customHeight="1" x14ac:dyDescent="0.35">
      <c r="A52" s="55" t="s">
        <v>90</v>
      </c>
      <c r="B52" s="4" t="s">
        <v>91</v>
      </c>
      <c r="C52" s="63"/>
      <c r="D52" s="63"/>
      <c r="E52" s="63"/>
      <c r="F52" s="54">
        <f t="shared" si="5"/>
        <v>0</v>
      </c>
      <c r="G52" s="54">
        <f t="shared" si="5"/>
        <v>0</v>
      </c>
      <c r="H52" s="54">
        <f t="shared" si="5"/>
        <v>0</v>
      </c>
      <c r="I52" s="54">
        <f t="shared" si="5"/>
        <v>0</v>
      </c>
    </row>
    <row r="53" spans="1:9" s="98" customFormat="1" ht="12" customHeight="1" thickBot="1" x14ac:dyDescent="0.4">
      <c r="A53" s="58" t="s">
        <v>92</v>
      </c>
      <c r="B53" s="6" t="s">
        <v>93</v>
      </c>
      <c r="C53" s="64"/>
      <c r="D53" s="64"/>
      <c r="E53" s="64"/>
      <c r="F53" s="54">
        <f t="shared" si="5"/>
        <v>0</v>
      </c>
      <c r="G53" s="54">
        <f t="shared" si="5"/>
        <v>0</v>
      </c>
      <c r="H53" s="54">
        <f t="shared" si="5"/>
        <v>0</v>
      </c>
      <c r="I53" s="54">
        <f t="shared" si="5"/>
        <v>0</v>
      </c>
    </row>
    <row r="54" spans="1:9" s="98" customFormat="1" ht="12" customHeight="1" thickBot="1" x14ac:dyDescent="0.4">
      <c r="A54" s="1" t="s">
        <v>94</v>
      </c>
      <c r="B54" s="2" t="s">
        <v>95</v>
      </c>
      <c r="C54" s="52"/>
      <c r="D54" s="52"/>
      <c r="E54" s="52">
        <f>SUM(E55:E57)</f>
        <v>0</v>
      </c>
      <c r="F54" s="52">
        <f>SUM(F55:F57)</f>
        <v>0</v>
      </c>
      <c r="G54" s="52">
        <f>SUM(G55:G57)</f>
        <v>0</v>
      </c>
      <c r="H54" s="52">
        <f>SUM(H55:H57)</f>
        <v>0</v>
      </c>
      <c r="I54" s="191" t="e">
        <f>+H54/G54</f>
        <v>#DIV/0!</v>
      </c>
    </row>
    <row r="55" spans="1:9" s="75" customFormat="1" ht="21.75" customHeight="1" x14ac:dyDescent="0.35">
      <c r="A55" s="53" t="s">
        <v>96</v>
      </c>
      <c r="B55" s="3" t="s">
        <v>97</v>
      </c>
      <c r="C55" s="54"/>
      <c r="D55" s="54"/>
      <c r="E55" s="54"/>
      <c r="F55" s="54">
        <f t="shared" ref="F55:I58" si="6">+C55+D55+E55</f>
        <v>0</v>
      </c>
      <c r="G55" s="54">
        <f t="shared" si="6"/>
        <v>0</v>
      </c>
      <c r="H55" s="54">
        <f t="shared" si="6"/>
        <v>0</v>
      </c>
      <c r="I55" s="54">
        <f t="shared" si="6"/>
        <v>0</v>
      </c>
    </row>
    <row r="56" spans="1:9" s="75" customFormat="1" ht="20.25" customHeight="1" x14ac:dyDescent="0.35">
      <c r="A56" s="55" t="s">
        <v>98</v>
      </c>
      <c r="B56" s="4" t="s">
        <v>99</v>
      </c>
      <c r="C56" s="56"/>
      <c r="D56" s="56"/>
      <c r="E56" s="56"/>
      <c r="F56" s="54">
        <f t="shared" si="6"/>
        <v>0</v>
      </c>
      <c r="G56" s="54">
        <f t="shared" si="6"/>
        <v>0</v>
      </c>
      <c r="H56" s="54">
        <f t="shared" si="6"/>
        <v>0</v>
      </c>
      <c r="I56" s="54">
        <f t="shared" si="6"/>
        <v>0</v>
      </c>
    </row>
    <row r="57" spans="1:9" s="75" customFormat="1" ht="12" customHeight="1" x14ac:dyDescent="0.35">
      <c r="A57" s="55" t="s">
        <v>100</v>
      </c>
      <c r="B57" s="4" t="s">
        <v>101</v>
      </c>
      <c r="C57" s="56"/>
      <c r="D57" s="56"/>
      <c r="E57" s="56"/>
      <c r="F57" s="54">
        <f t="shared" si="6"/>
        <v>0</v>
      </c>
      <c r="G57" s="54"/>
      <c r="H57" s="54"/>
      <c r="I57" s="192" t="e">
        <f>+H57/G57</f>
        <v>#DIV/0!</v>
      </c>
    </row>
    <row r="58" spans="1:9" s="75" customFormat="1" ht="12" customHeight="1" thickBot="1" x14ac:dyDescent="0.4">
      <c r="A58" s="58" t="s">
        <v>102</v>
      </c>
      <c r="B58" s="6" t="s">
        <v>103</v>
      </c>
      <c r="C58" s="60"/>
      <c r="D58" s="60"/>
      <c r="E58" s="60"/>
      <c r="F58" s="54">
        <f t="shared" si="6"/>
        <v>0</v>
      </c>
      <c r="G58" s="54">
        <f t="shared" si="6"/>
        <v>0</v>
      </c>
      <c r="H58" s="54">
        <f t="shared" si="6"/>
        <v>0</v>
      </c>
      <c r="I58" s="54">
        <f t="shared" si="6"/>
        <v>0</v>
      </c>
    </row>
    <row r="59" spans="1:9" s="75" customFormat="1" ht="12" customHeight="1" thickBot="1" x14ac:dyDescent="0.4">
      <c r="A59" s="1" t="s">
        <v>104</v>
      </c>
      <c r="B59" s="7" t="s">
        <v>105</v>
      </c>
      <c r="C59" s="52"/>
      <c r="D59" s="52"/>
      <c r="E59" s="52">
        <f>SUM(E60:E62)</f>
        <v>0</v>
      </c>
      <c r="F59" s="52">
        <f>SUM(F60:F62)</f>
        <v>0</v>
      </c>
      <c r="G59" s="52">
        <f>SUM(G60:G62)</f>
        <v>0</v>
      </c>
      <c r="H59" s="52">
        <f>SUM(H60:H62)</f>
        <v>0</v>
      </c>
      <c r="I59" s="52">
        <f>SUM(I60:I62)</f>
        <v>0</v>
      </c>
    </row>
    <row r="60" spans="1:9" s="75" customFormat="1" ht="21.75" customHeight="1" x14ac:dyDescent="0.35">
      <c r="A60" s="53" t="s">
        <v>106</v>
      </c>
      <c r="B60" s="3" t="s">
        <v>107</v>
      </c>
      <c r="C60" s="63"/>
      <c r="D60" s="63"/>
      <c r="E60" s="63"/>
      <c r="F60" s="54">
        <f t="shared" ref="F60:I63" si="7">+C60+D60+E60</f>
        <v>0</v>
      </c>
      <c r="G60" s="54">
        <f t="shared" si="7"/>
        <v>0</v>
      </c>
      <c r="H60" s="54">
        <f t="shared" si="7"/>
        <v>0</v>
      </c>
      <c r="I60" s="54">
        <f t="shared" si="7"/>
        <v>0</v>
      </c>
    </row>
    <row r="61" spans="1:9" s="75" customFormat="1" ht="20.25" customHeight="1" x14ac:dyDescent="0.35">
      <c r="A61" s="55" t="s">
        <v>108</v>
      </c>
      <c r="B61" s="4" t="s">
        <v>109</v>
      </c>
      <c r="C61" s="63"/>
      <c r="D61" s="63"/>
      <c r="E61" s="63"/>
      <c r="F61" s="54">
        <f t="shared" si="7"/>
        <v>0</v>
      </c>
      <c r="G61" s="54">
        <f t="shared" si="7"/>
        <v>0</v>
      </c>
      <c r="H61" s="54">
        <f t="shared" si="7"/>
        <v>0</v>
      </c>
      <c r="I61" s="54">
        <f t="shared" si="7"/>
        <v>0</v>
      </c>
    </row>
    <row r="62" spans="1:9" s="75" customFormat="1" ht="12" customHeight="1" x14ac:dyDescent="0.35">
      <c r="A62" s="55" t="s">
        <v>110</v>
      </c>
      <c r="B62" s="4" t="s">
        <v>111</v>
      </c>
      <c r="C62" s="63"/>
      <c r="D62" s="63"/>
      <c r="E62" s="63"/>
      <c r="F62" s="54">
        <f t="shared" si="7"/>
        <v>0</v>
      </c>
      <c r="G62" s="54">
        <f t="shared" si="7"/>
        <v>0</v>
      </c>
      <c r="H62" s="54">
        <f t="shared" si="7"/>
        <v>0</v>
      </c>
      <c r="I62" s="54">
        <f t="shared" si="7"/>
        <v>0</v>
      </c>
    </row>
    <row r="63" spans="1:9" s="75" customFormat="1" ht="12" customHeight="1" thickBot="1" x14ac:dyDescent="0.4">
      <c r="A63" s="58" t="s">
        <v>112</v>
      </c>
      <c r="B63" s="6" t="s">
        <v>113</v>
      </c>
      <c r="C63" s="63"/>
      <c r="D63" s="63"/>
      <c r="E63" s="63"/>
      <c r="F63" s="54">
        <f t="shared" si="7"/>
        <v>0</v>
      </c>
      <c r="G63" s="54">
        <f t="shared" si="7"/>
        <v>0</v>
      </c>
      <c r="H63" s="54">
        <f t="shared" si="7"/>
        <v>0</v>
      </c>
      <c r="I63" s="54">
        <f t="shared" si="7"/>
        <v>0</v>
      </c>
    </row>
    <row r="64" spans="1:9" s="75" customFormat="1" ht="12" customHeight="1" thickBot="1" x14ac:dyDescent="0.4">
      <c r="A64" s="1" t="s">
        <v>114</v>
      </c>
      <c r="B64" s="2" t="s">
        <v>115</v>
      </c>
      <c r="C64" s="61"/>
      <c r="D64" s="61"/>
      <c r="E64" s="61">
        <f>+E9+E16+E23+E30+E37+E48+E54+E59</f>
        <v>0</v>
      </c>
      <c r="F64" s="61">
        <f>+F9+F16+F23+F30+F37+F48+F54+F59</f>
        <v>0</v>
      </c>
      <c r="G64" s="61">
        <f>+G9+G16+G23+G30+G37+G48+G54+G59</f>
        <v>0</v>
      </c>
      <c r="H64" s="61">
        <f>+H9+H16+H23+H30+H37+H48+H54+H59</f>
        <v>0</v>
      </c>
      <c r="I64" s="191" t="e">
        <f>+H64/G64</f>
        <v>#DIV/0!</v>
      </c>
    </row>
    <row r="65" spans="1:9" s="75" customFormat="1" ht="21" customHeight="1" thickBot="1" x14ac:dyDescent="0.3">
      <c r="A65" s="66" t="s">
        <v>362</v>
      </c>
      <c r="B65" s="7" t="s">
        <v>117</v>
      </c>
      <c r="C65" s="52"/>
      <c r="D65" s="52"/>
      <c r="E65" s="52">
        <f>SUM(E66:E68)</f>
        <v>0</v>
      </c>
      <c r="F65" s="52">
        <f>SUM(F66:F68)</f>
        <v>0</v>
      </c>
      <c r="G65" s="52">
        <f>SUM(G66:G68)</f>
        <v>0</v>
      </c>
      <c r="H65" s="52">
        <f>SUM(H66:H68)</f>
        <v>0</v>
      </c>
      <c r="I65" s="52">
        <f>SUM(I66:I68)</f>
        <v>0</v>
      </c>
    </row>
    <row r="66" spans="1:9" s="75" customFormat="1" ht="12" customHeight="1" x14ac:dyDescent="0.35">
      <c r="A66" s="53" t="s">
        <v>118</v>
      </c>
      <c r="B66" s="3" t="s">
        <v>119</v>
      </c>
      <c r="C66" s="63"/>
      <c r="D66" s="63"/>
      <c r="E66" s="63"/>
      <c r="F66" s="54">
        <f t="shared" ref="F66:I68" si="8">+C66+D66+E66</f>
        <v>0</v>
      </c>
      <c r="G66" s="54">
        <f t="shared" si="8"/>
        <v>0</v>
      </c>
      <c r="H66" s="54">
        <f t="shared" si="8"/>
        <v>0</v>
      </c>
      <c r="I66" s="54">
        <f t="shared" si="8"/>
        <v>0</v>
      </c>
    </row>
    <row r="67" spans="1:9" s="75" customFormat="1" ht="19.5" customHeight="1" x14ac:dyDescent="0.35">
      <c r="A67" s="55" t="s">
        <v>120</v>
      </c>
      <c r="B67" s="4" t="s">
        <v>121</v>
      </c>
      <c r="C67" s="63"/>
      <c r="D67" s="63"/>
      <c r="E67" s="63"/>
      <c r="F67" s="54">
        <f t="shared" si="8"/>
        <v>0</v>
      </c>
      <c r="G67" s="54">
        <f t="shared" si="8"/>
        <v>0</v>
      </c>
      <c r="H67" s="54">
        <f t="shared" si="8"/>
        <v>0</v>
      </c>
      <c r="I67" s="54">
        <f t="shared" si="8"/>
        <v>0</v>
      </c>
    </row>
    <row r="68" spans="1:9" s="75" customFormat="1" ht="12" customHeight="1" thickBot="1" x14ac:dyDescent="0.4">
      <c r="A68" s="58" t="s">
        <v>122</v>
      </c>
      <c r="B68" s="9" t="s">
        <v>363</v>
      </c>
      <c r="C68" s="63"/>
      <c r="D68" s="63"/>
      <c r="E68" s="63"/>
      <c r="F68" s="54">
        <f t="shared" si="8"/>
        <v>0</v>
      </c>
      <c r="G68" s="54">
        <f t="shared" si="8"/>
        <v>0</v>
      </c>
      <c r="H68" s="54">
        <f t="shared" si="8"/>
        <v>0</v>
      </c>
      <c r="I68" s="54">
        <f t="shared" si="8"/>
        <v>0</v>
      </c>
    </row>
    <row r="69" spans="1:9" s="75" customFormat="1" ht="12" customHeight="1" thickBot="1" x14ac:dyDescent="0.3">
      <c r="A69" s="66" t="s">
        <v>124</v>
      </c>
      <c r="B69" s="7" t="s">
        <v>125</v>
      </c>
      <c r="C69" s="52"/>
      <c r="D69" s="52"/>
      <c r="E69" s="52">
        <f>SUM(E70:E73)</f>
        <v>0</v>
      </c>
      <c r="F69" s="52">
        <f>SUM(F70:F73)</f>
        <v>0</v>
      </c>
      <c r="G69" s="52">
        <f>SUM(G70:G73)</f>
        <v>0</v>
      </c>
      <c r="H69" s="52">
        <f>SUM(H70:H73)</f>
        <v>0</v>
      </c>
      <c r="I69" s="52">
        <f>SUM(I70:I73)</f>
        <v>0</v>
      </c>
    </row>
    <row r="70" spans="1:9" s="75" customFormat="1" ht="12" customHeight="1" x14ac:dyDescent="0.35">
      <c r="A70" s="53" t="s">
        <v>126</v>
      </c>
      <c r="B70" s="3" t="s">
        <v>127</v>
      </c>
      <c r="C70" s="63"/>
      <c r="D70" s="63"/>
      <c r="E70" s="63"/>
      <c r="F70" s="54">
        <f t="shared" ref="F70:I73" si="9">+C70+D70+E70</f>
        <v>0</v>
      </c>
      <c r="G70" s="54">
        <f t="shared" si="9"/>
        <v>0</v>
      </c>
      <c r="H70" s="54">
        <f t="shared" si="9"/>
        <v>0</v>
      </c>
      <c r="I70" s="54">
        <f t="shared" si="9"/>
        <v>0</v>
      </c>
    </row>
    <row r="71" spans="1:9" s="75" customFormat="1" ht="12" customHeight="1" x14ac:dyDescent="0.35">
      <c r="A71" s="55" t="s">
        <v>128</v>
      </c>
      <c r="B71" s="4" t="s">
        <v>129</v>
      </c>
      <c r="C71" s="63"/>
      <c r="D71" s="63"/>
      <c r="E71" s="63"/>
      <c r="F71" s="54">
        <f t="shared" si="9"/>
        <v>0</v>
      </c>
      <c r="G71" s="54">
        <f t="shared" si="9"/>
        <v>0</v>
      </c>
      <c r="H71" s="54">
        <f t="shared" si="9"/>
        <v>0</v>
      </c>
      <c r="I71" s="54">
        <f t="shared" si="9"/>
        <v>0</v>
      </c>
    </row>
    <row r="72" spans="1:9" s="75" customFormat="1" ht="12" customHeight="1" x14ac:dyDescent="0.35">
      <c r="A72" s="55" t="s">
        <v>130</v>
      </c>
      <c r="B72" s="4" t="s">
        <v>131</v>
      </c>
      <c r="C72" s="63"/>
      <c r="D72" s="63"/>
      <c r="E72" s="63"/>
      <c r="F72" s="54">
        <f t="shared" si="9"/>
        <v>0</v>
      </c>
      <c r="G72" s="54">
        <f t="shared" si="9"/>
        <v>0</v>
      </c>
      <c r="H72" s="54">
        <f t="shared" si="9"/>
        <v>0</v>
      </c>
      <c r="I72" s="54">
        <f t="shared" si="9"/>
        <v>0</v>
      </c>
    </row>
    <row r="73" spans="1:9" s="75" customFormat="1" ht="12" customHeight="1" thickBot="1" x14ac:dyDescent="0.4">
      <c r="A73" s="58" t="s">
        <v>132</v>
      </c>
      <c r="B73" s="6" t="s">
        <v>133</v>
      </c>
      <c r="C73" s="63"/>
      <c r="D73" s="63"/>
      <c r="E73" s="63"/>
      <c r="F73" s="54">
        <f t="shared" si="9"/>
        <v>0</v>
      </c>
      <c r="G73" s="54">
        <f t="shared" si="9"/>
        <v>0</v>
      </c>
      <c r="H73" s="54">
        <f t="shared" si="9"/>
        <v>0</v>
      </c>
      <c r="I73" s="54">
        <f t="shared" si="9"/>
        <v>0</v>
      </c>
    </row>
    <row r="74" spans="1:9" s="75" customFormat="1" ht="12" customHeight="1" thickBot="1" x14ac:dyDescent="0.3">
      <c r="A74" s="66" t="s">
        <v>134</v>
      </c>
      <c r="B74" s="7" t="s">
        <v>135</v>
      </c>
      <c r="C74" s="52"/>
      <c r="D74" s="52"/>
      <c r="E74" s="52">
        <f>SUM(E75:E76)</f>
        <v>0</v>
      </c>
      <c r="F74" s="52">
        <f>SUM(F75:F76)</f>
        <v>0</v>
      </c>
      <c r="G74" s="52">
        <f>SUM(G75:G76)</f>
        <v>0</v>
      </c>
      <c r="H74" s="52">
        <f>SUM(H75:H76)</f>
        <v>0</v>
      </c>
      <c r="I74" s="191" t="e">
        <f>+H74/G74</f>
        <v>#DIV/0!</v>
      </c>
    </row>
    <row r="75" spans="1:9" s="75" customFormat="1" ht="12" customHeight="1" x14ac:dyDescent="0.35">
      <c r="A75" s="53" t="s">
        <v>136</v>
      </c>
      <c r="B75" s="3" t="s">
        <v>137</v>
      </c>
      <c r="C75" s="63"/>
      <c r="D75" s="63"/>
      <c r="E75" s="63"/>
      <c r="F75" s="54"/>
      <c r="G75" s="54"/>
      <c r="H75" s="54"/>
      <c r="I75" s="203" t="e">
        <f>+H75/G75</f>
        <v>#DIV/0!</v>
      </c>
    </row>
    <row r="76" spans="1:9" s="98" customFormat="1" ht="12" customHeight="1" thickBot="1" x14ac:dyDescent="0.4">
      <c r="A76" s="58" t="s">
        <v>138</v>
      </c>
      <c r="B76" s="6" t="s">
        <v>139</v>
      </c>
      <c r="C76" s="63"/>
      <c r="D76" s="63"/>
      <c r="E76" s="63"/>
      <c r="F76" s="54">
        <f t="shared" ref="F76:I76" si="10">+C76+D76+E76</f>
        <v>0</v>
      </c>
      <c r="G76" s="54">
        <f t="shared" si="10"/>
        <v>0</v>
      </c>
      <c r="H76" s="54">
        <f t="shared" si="10"/>
        <v>0</v>
      </c>
      <c r="I76" s="54">
        <f t="shared" si="10"/>
        <v>0</v>
      </c>
    </row>
    <row r="77" spans="1:9" s="75" customFormat="1" ht="12" customHeight="1" thickBot="1" x14ac:dyDescent="0.3">
      <c r="A77" s="66" t="s">
        <v>140</v>
      </c>
      <c r="B77" s="7" t="s">
        <v>141</v>
      </c>
      <c r="C77" s="52"/>
      <c r="D77" s="52"/>
      <c r="E77" s="52">
        <f>SUM(E78:E80)</f>
        <v>0</v>
      </c>
      <c r="F77" s="52">
        <f>SUM(F78:F80)</f>
        <v>0</v>
      </c>
      <c r="G77" s="52">
        <f>SUM(G78:G80)</f>
        <v>0</v>
      </c>
      <c r="H77" s="52">
        <f>SUM(H78:H80)</f>
        <v>0</v>
      </c>
      <c r="I77" s="52">
        <f>SUM(I78:I80)</f>
        <v>0</v>
      </c>
    </row>
    <row r="78" spans="1:9" s="75" customFormat="1" ht="12" customHeight="1" x14ac:dyDescent="0.35">
      <c r="A78" s="53" t="s">
        <v>142</v>
      </c>
      <c r="B78" s="3" t="s">
        <v>143</v>
      </c>
      <c r="C78" s="63"/>
      <c r="D78" s="63"/>
      <c r="E78" s="63"/>
      <c r="F78" s="54">
        <f t="shared" ref="F78:I80" si="11">+C78+D78+E78</f>
        <v>0</v>
      </c>
      <c r="G78" s="54">
        <f t="shared" si="11"/>
        <v>0</v>
      </c>
      <c r="H78" s="54">
        <f t="shared" si="11"/>
        <v>0</v>
      </c>
      <c r="I78" s="54">
        <f t="shared" si="11"/>
        <v>0</v>
      </c>
    </row>
    <row r="79" spans="1:9" s="75" customFormat="1" ht="12" customHeight="1" x14ac:dyDescent="0.35">
      <c r="A79" s="55" t="s">
        <v>144</v>
      </c>
      <c r="B79" s="4" t="s">
        <v>145</v>
      </c>
      <c r="C79" s="63"/>
      <c r="D79" s="63"/>
      <c r="E79" s="63"/>
      <c r="F79" s="54">
        <f t="shared" si="11"/>
        <v>0</v>
      </c>
      <c r="G79" s="54">
        <f t="shared" si="11"/>
        <v>0</v>
      </c>
      <c r="H79" s="54">
        <f t="shared" si="11"/>
        <v>0</v>
      </c>
      <c r="I79" s="54">
        <f t="shared" si="11"/>
        <v>0</v>
      </c>
    </row>
    <row r="80" spans="1:9" s="75" customFormat="1" ht="12" customHeight="1" thickBot="1" x14ac:dyDescent="0.4">
      <c r="A80" s="58" t="s">
        <v>146</v>
      </c>
      <c r="B80" s="6" t="s">
        <v>147</v>
      </c>
      <c r="C80" s="63"/>
      <c r="D80" s="63"/>
      <c r="E80" s="63"/>
      <c r="F80" s="54">
        <f t="shared" si="11"/>
        <v>0</v>
      </c>
      <c r="G80" s="54">
        <f t="shared" si="11"/>
        <v>0</v>
      </c>
      <c r="H80" s="54">
        <f t="shared" si="11"/>
        <v>0</v>
      </c>
      <c r="I80" s="54">
        <f t="shared" si="11"/>
        <v>0</v>
      </c>
    </row>
    <row r="81" spans="1:9" s="75" customFormat="1" ht="12" customHeight="1" thickBot="1" x14ac:dyDescent="0.3">
      <c r="A81" s="66" t="s">
        <v>148</v>
      </c>
      <c r="B81" s="7" t="s">
        <v>149</v>
      </c>
      <c r="C81" s="52"/>
      <c r="D81" s="52"/>
      <c r="E81" s="52">
        <f>SUM(E82:E85)</f>
        <v>0</v>
      </c>
      <c r="F81" s="52">
        <f>SUM(F82:F85)</f>
        <v>0</v>
      </c>
      <c r="G81" s="52">
        <f>SUM(G82:G85)</f>
        <v>0</v>
      </c>
      <c r="H81" s="52">
        <f>SUM(H82:H85)</f>
        <v>0</v>
      </c>
      <c r="I81" s="52">
        <f>SUM(I82:I85)</f>
        <v>0</v>
      </c>
    </row>
    <row r="82" spans="1:9" s="75" customFormat="1" ht="12" customHeight="1" x14ac:dyDescent="0.25">
      <c r="A82" s="67" t="s">
        <v>150</v>
      </c>
      <c r="B82" s="3" t="s">
        <v>151</v>
      </c>
      <c r="C82" s="63"/>
      <c r="D82" s="63"/>
      <c r="E82" s="63"/>
      <c r="F82" s="54">
        <f t="shared" ref="F82:I85" si="12">+C82+D82+E82</f>
        <v>0</v>
      </c>
      <c r="G82" s="54">
        <f t="shared" si="12"/>
        <v>0</v>
      </c>
      <c r="H82" s="54">
        <f t="shared" si="12"/>
        <v>0</v>
      </c>
      <c r="I82" s="54">
        <f t="shared" si="12"/>
        <v>0</v>
      </c>
    </row>
    <row r="83" spans="1:9" s="75" customFormat="1" ht="12" customHeight="1" x14ac:dyDescent="0.25">
      <c r="A83" s="68" t="s">
        <v>152</v>
      </c>
      <c r="B83" s="4" t="s">
        <v>153</v>
      </c>
      <c r="C83" s="63"/>
      <c r="D83" s="63"/>
      <c r="E83" s="63"/>
      <c r="F83" s="54">
        <f t="shared" si="12"/>
        <v>0</v>
      </c>
      <c r="G83" s="54">
        <f t="shared" si="12"/>
        <v>0</v>
      </c>
      <c r="H83" s="54">
        <f t="shared" si="12"/>
        <v>0</v>
      </c>
      <c r="I83" s="54">
        <f t="shared" si="12"/>
        <v>0</v>
      </c>
    </row>
    <row r="84" spans="1:9" s="98" customFormat="1" ht="12" customHeight="1" x14ac:dyDescent="0.25">
      <c r="A84" s="68" t="s">
        <v>154</v>
      </c>
      <c r="B84" s="4" t="s">
        <v>155</v>
      </c>
      <c r="C84" s="63"/>
      <c r="D84" s="63"/>
      <c r="E84" s="63"/>
      <c r="F84" s="54">
        <f t="shared" si="12"/>
        <v>0</v>
      </c>
      <c r="G84" s="54">
        <f t="shared" si="12"/>
        <v>0</v>
      </c>
      <c r="H84" s="54">
        <f t="shared" si="12"/>
        <v>0</v>
      </c>
      <c r="I84" s="54">
        <f t="shared" si="12"/>
        <v>0</v>
      </c>
    </row>
    <row r="85" spans="1:9" s="98" customFormat="1" ht="12" customHeight="1" thickBot="1" x14ac:dyDescent="0.3">
      <c r="A85" s="69" t="s">
        <v>156</v>
      </c>
      <c r="B85" s="6" t="s">
        <v>157</v>
      </c>
      <c r="C85" s="63"/>
      <c r="D85" s="63"/>
      <c r="E85" s="63"/>
      <c r="F85" s="54">
        <f t="shared" si="12"/>
        <v>0</v>
      </c>
      <c r="G85" s="54">
        <f t="shared" si="12"/>
        <v>0</v>
      </c>
      <c r="H85" s="54">
        <f t="shared" si="12"/>
        <v>0</v>
      </c>
      <c r="I85" s="54">
        <f t="shared" si="12"/>
        <v>0</v>
      </c>
    </row>
    <row r="86" spans="1:9" s="98" customFormat="1" ht="21" customHeight="1" thickBot="1" x14ac:dyDescent="0.3">
      <c r="A86" s="66" t="s">
        <v>158</v>
      </c>
      <c r="B86" s="7" t="s">
        <v>159</v>
      </c>
      <c r="C86" s="70"/>
      <c r="D86" s="70"/>
      <c r="E86" s="70"/>
      <c r="F86" s="70"/>
      <c r="G86" s="70"/>
      <c r="H86" s="70"/>
      <c r="I86" s="70"/>
    </row>
    <row r="87" spans="1:9" s="98" customFormat="1" ht="12" customHeight="1" thickBot="1" x14ac:dyDescent="0.3">
      <c r="A87" s="66" t="s">
        <v>160</v>
      </c>
      <c r="B87" s="10" t="s">
        <v>161</v>
      </c>
      <c r="C87" s="61"/>
      <c r="D87" s="61"/>
      <c r="E87" s="61">
        <f>+E65+E69+E74+E77+E81+E86</f>
        <v>0</v>
      </c>
      <c r="F87" s="61">
        <f>+F65+F69+F74+F77+F81+F86</f>
        <v>0</v>
      </c>
      <c r="G87" s="61">
        <f>+G65+G69+G74+G77+G81+G86</f>
        <v>0</v>
      </c>
      <c r="H87" s="61">
        <f>+H65+H69+H74+H77+H81+H86</f>
        <v>0</v>
      </c>
      <c r="I87" s="191" t="e">
        <f t="shared" ref="I87:I88" si="13">+H87/G87</f>
        <v>#DIV/0!</v>
      </c>
    </row>
    <row r="88" spans="1:9" s="75" customFormat="1" ht="12" customHeight="1" thickBot="1" x14ac:dyDescent="0.3">
      <c r="A88" s="71" t="s">
        <v>162</v>
      </c>
      <c r="B88" s="11" t="s">
        <v>364</v>
      </c>
      <c r="C88" s="61"/>
      <c r="D88" s="61"/>
      <c r="E88" s="61">
        <f>+E64+E87</f>
        <v>0</v>
      </c>
      <c r="F88" s="61">
        <f>+F64+F87</f>
        <v>0</v>
      </c>
      <c r="G88" s="61">
        <f>+G64+G87</f>
        <v>0</v>
      </c>
      <c r="H88" s="61">
        <f>+H64+H87</f>
        <v>0</v>
      </c>
      <c r="I88" s="191" t="e">
        <f t="shared" si="13"/>
        <v>#DIV/0!</v>
      </c>
    </row>
    <row r="89" spans="1:9" s="75" customFormat="1" ht="15" customHeight="1" x14ac:dyDescent="0.35">
      <c r="A89" s="72"/>
      <c r="B89" s="99"/>
      <c r="C89" s="73"/>
      <c r="D89" s="73"/>
      <c r="E89" s="73"/>
      <c r="F89" s="73"/>
      <c r="G89" s="73"/>
      <c r="H89" s="73"/>
      <c r="I89" s="73"/>
    </row>
    <row r="90" spans="1:9" x14ac:dyDescent="0.35">
      <c r="A90" s="74"/>
      <c r="B90" s="75"/>
      <c r="C90" s="76"/>
      <c r="D90" s="76"/>
      <c r="E90" s="76"/>
      <c r="F90" s="76"/>
      <c r="G90" s="76"/>
      <c r="H90" s="76"/>
      <c r="I90" s="76"/>
    </row>
    <row r="91" spans="1:9" s="97" customFormat="1" ht="16.5" customHeight="1" thickBot="1" x14ac:dyDescent="0.3">
      <c r="A91" s="94"/>
      <c r="B91" s="94"/>
      <c r="C91" s="95"/>
      <c r="D91" s="95"/>
      <c r="E91" s="95"/>
      <c r="F91" s="95"/>
      <c r="G91" s="95"/>
      <c r="H91" s="95"/>
      <c r="I91" s="95" t="s">
        <v>565</v>
      </c>
    </row>
    <row r="92" spans="1:9" s="98" customFormat="1" ht="12" customHeight="1" x14ac:dyDescent="0.35">
      <c r="A92" s="825" t="s">
        <v>356</v>
      </c>
      <c r="B92" s="827" t="s">
        <v>357</v>
      </c>
      <c r="C92" s="813" t="s">
        <v>556</v>
      </c>
      <c r="D92" s="814"/>
      <c r="E92" s="814"/>
      <c r="F92" s="815"/>
      <c r="G92" s="829" t="s">
        <v>557</v>
      </c>
      <c r="H92" s="829" t="s">
        <v>560</v>
      </c>
      <c r="I92" s="829" t="s">
        <v>559</v>
      </c>
    </row>
    <row r="93" spans="1:9" ht="24.75" customHeight="1" thickBot="1" x14ac:dyDescent="0.4">
      <c r="A93" s="826"/>
      <c r="B93" s="828"/>
      <c r="C93" s="816"/>
      <c r="D93" s="817"/>
      <c r="E93" s="817"/>
      <c r="F93" s="818"/>
      <c r="G93" s="830"/>
      <c r="H93" s="830"/>
      <c r="I93" s="830"/>
    </row>
    <row r="94" spans="1:9" ht="12" customHeight="1" thickBot="1" x14ac:dyDescent="0.4">
      <c r="A94" s="50">
        <v>1</v>
      </c>
      <c r="B94" s="51">
        <v>2</v>
      </c>
      <c r="C94" s="51">
        <v>3</v>
      </c>
      <c r="D94" s="51">
        <v>4</v>
      </c>
      <c r="E94" s="51">
        <v>5</v>
      </c>
      <c r="F94" s="51">
        <v>3</v>
      </c>
      <c r="G94" s="51">
        <v>4</v>
      </c>
      <c r="H94" s="51">
        <v>5</v>
      </c>
      <c r="I94" s="51">
        <v>6</v>
      </c>
    </row>
    <row r="95" spans="1:9" ht="12" customHeight="1" thickBot="1" x14ac:dyDescent="0.4">
      <c r="A95" s="811" t="s">
        <v>246</v>
      </c>
      <c r="B95" s="812"/>
      <c r="C95" s="812"/>
      <c r="D95" s="812"/>
      <c r="E95" s="812"/>
      <c r="F95" s="812"/>
      <c r="G95" s="812"/>
      <c r="H95" s="812"/>
      <c r="I95" s="812"/>
    </row>
    <row r="96" spans="1:9" ht="12" customHeight="1" thickBot="1" x14ac:dyDescent="0.4">
      <c r="A96" s="77" t="s">
        <v>4</v>
      </c>
      <c r="B96" s="12" t="s">
        <v>167</v>
      </c>
      <c r="C96" s="78"/>
      <c r="D96" s="78"/>
      <c r="E96" s="78">
        <f>SUM(E97:E101)</f>
        <v>0</v>
      </c>
      <c r="F96" s="78">
        <f>SUM(F97:F101)</f>
        <v>0</v>
      </c>
      <c r="G96" s="78">
        <f>SUM(G97:G101)</f>
        <v>0</v>
      </c>
      <c r="H96" s="78">
        <f>SUM(H97:H101)</f>
        <v>0</v>
      </c>
      <c r="I96" s="191" t="e">
        <f>+H96/G96</f>
        <v>#DIV/0!</v>
      </c>
    </row>
    <row r="97" spans="1:9" ht="12" customHeight="1" x14ac:dyDescent="0.35">
      <c r="A97" s="79" t="s">
        <v>6</v>
      </c>
      <c r="B97" s="13" t="s">
        <v>168</v>
      </c>
      <c r="C97" s="80"/>
      <c r="D97" s="80"/>
      <c r="E97" s="80"/>
      <c r="F97" s="80"/>
      <c r="G97" s="80"/>
      <c r="H97" s="80"/>
      <c r="I97" s="194" t="e">
        <f>+H97/G97</f>
        <v>#DIV/0!</v>
      </c>
    </row>
    <row r="98" spans="1:9" ht="12" customHeight="1" x14ac:dyDescent="0.35">
      <c r="A98" s="55" t="s">
        <v>8</v>
      </c>
      <c r="B98" s="14" t="s">
        <v>169</v>
      </c>
      <c r="C98" s="56"/>
      <c r="D98" s="56"/>
      <c r="E98" s="56"/>
      <c r="F98" s="56"/>
      <c r="G98" s="56"/>
      <c r="H98" s="56"/>
      <c r="I98" s="192" t="e">
        <f t="shared" ref="I98:I99" si="14">+H98/G98</f>
        <v>#DIV/0!</v>
      </c>
    </row>
    <row r="99" spans="1:9" ht="12" customHeight="1" x14ac:dyDescent="0.35">
      <c r="A99" s="55" t="s">
        <v>10</v>
      </c>
      <c r="B99" s="14" t="s">
        <v>170</v>
      </c>
      <c r="C99" s="60"/>
      <c r="D99" s="60"/>
      <c r="E99" s="60"/>
      <c r="F99" s="60"/>
      <c r="G99" s="60"/>
      <c r="H99" s="60"/>
      <c r="I99" s="192" t="e">
        <f t="shared" si="14"/>
        <v>#DIV/0!</v>
      </c>
    </row>
    <row r="100" spans="1:9" ht="12" customHeight="1" x14ac:dyDescent="0.35">
      <c r="A100" s="55" t="s">
        <v>12</v>
      </c>
      <c r="B100" s="15" t="s">
        <v>171</v>
      </c>
      <c r="C100" s="60"/>
      <c r="D100" s="60"/>
      <c r="E100" s="60"/>
      <c r="F100" s="60"/>
      <c r="G100" s="60"/>
      <c r="H100" s="60"/>
      <c r="I100" s="198"/>
    </row>
    <row r="101" spans="1:9" ht="12" customHeight="1" x14ac:dyDescent="0.35">
      <c r="A101" s="55" t="s">
        <v>172</v>
      </c>
      <c r="B101" s="16" t="s">
        <v>173</v>
      </c>
      <c r="C101" s="60"/>
      <c r="D101" s="60"/>
      <c r="E101" s="60"/>
      <c r="F101" s="60"/>
      <c r="G101" s="60"/>
      <c r="H101" s="60"/>
      <c r="I101" s="192"/>
    </row>
    <row r="102" spans="1:9" ht="12" customHeight="1" x14ac:dyDescent="0.35">
      <c r="A102" s="55" t="s">
        <v>16</v>
      </c>
      <c r="B102" s="14" t="s">
        <v>174</v>
      </c>
      <c r="C102" s="60"/>
      <c r="D102" s="60"/>
      <c r="E102" s="60"/>
      <c r="F102" s="60"/>
      <c r="G102" s="60"/>
      <c r="H102" s="60"/>
      <c r="I102" s="60">
        <f t="shared" ref="F102:I111" si="15">+F102+G102+H102</f>
        <v>0</v>
      </c>
    </row>
    <row r="103" spans="1:9" ht="12" customHeight="1" x14ac:dyDescent="0.35">
      <c r="A103" s="55" t="s">
        <v>175</v>
      </c>
      <c r="B103" s="17" t="s">
        <v>176</v>
      </c>
      <c r="C103" s="60"/>
      <c r="D103" s="60"/>
      <c r="E103" s="60"/>
      <c r="F103" s="60"/>
      <c r="G103" s="60"/>
      <c r="H103" s="60"/>
      <c r="I103" s="60">
        <f t="shared" si="15"/>
        <v>0</v>
      </c>
    </row>
    <row r="104" spans="1:9" ht="12" customHeight="1" x14ac:dyDescent="0.35">
      <c r="A104" s="55" t="s">
        <v>177</v>
      </c>
      <c r="B104" s="14" t="s">
        <v>178</v>
      </c>
      <c r="C104" s="60"/>
      <c r="D104" s="60"/>
      <c r="E104" s="60"/>
      <c r="F104" s="60">
        <f t="shared" si="15"/>
        <v>0</v>
      </c>
      <c r="G104" s="60">
        <f t="shared" si="15"/>
        <v>0</v>
      </c>
      <c r="H104" s="60">
        <f t="shared" si="15"/>
        <v>0</v>
      </c>
      <c r="I104" s="60">
        <f t="shared" si="15"/>
        <v>0</v>
      </c>
    </row>
    <row r="105" spans="1:9" ht="12.75" customHeight="1" x14ac:dyDescent="0.35">
      <c r="A105" s="55" t="s">
        <v>179</v>
      </c>
      <c r="B105" s="14" t="s">
        <v>180</v>
      </c>
      <c r="C105" s="60"/>
      <c r="D105" s="60"/>
      <c r="E105" s="60"/>
      <c r="F105" s="60">
        <f t="shared" si="15"/>
        <v>0</v>
      </c>
      <c r="G105" s="60">
        <f t="shared" si="15"/>
        <v>0</v>
      </c>
      <c r="H105" s="60">
        <f t="shared" si="15"/>
        <v>0</v>
      </c>
      <c r="I105" s="60">
        <f t="shared" si="15"/>
        <v>0</v>
      </c>
    </row>
    <row r="106" spans="1:9" ht="12" customHeight="1" x14ac:dyDescent="0.35">
      <c r="A106" s="55" t="s">
        <v>181</v>
      </c>
      <c r="B106" s="17" t="s">
        <v>182</v>
      </c>
      <c r="C106" s="60"/>
      <c r="D106" s="60"/>
      <c r="E106" s="60"/>
      <c r="F106" s="60">
        <f t="shared" si="15"/>
        <v>0</v>
      </c>
      <c r="G106" s="60">
        <f t="shared" si="15"/>
        <v>0</v>
      </c>
      <c r="H106" s="60">
        <f t="shared" si="15"/>
        <v>0</v>
      </c>
      <c r="I106" s="60">
        <f t="shared" si="15"/>
        <v>0</v>
      </c>
    </row>
    <row r="107" spans="1:9" ht="12" customHeight="1" x14ac:dyDescent="0.35">
      <c r="A107" s="55" t="s">
        <v>183</v>
      </c>
      <c r="B107" s="17" t="s">
        <v>184</v>
      </c>
      <c r="C107" s="60"/>
      <c r="D107" s="60"/>
      <c r="E107" s="60"/>
      <c r="F107" s="60">
        <f t="shared" si="15"/>
        <v>0</v>
      </c>
      <c r="G107" s="60">
        <f t="shared" si="15"/>
        <v>0</v>
      </c>
      <c r="H107" s="60">
        <f t="shared" si="15"/>
        <v>0</v>
      </c>
      <c r="I107" s="60">
        <f t="shared" si="15"/>
        <v>0</v>
      </c>
    </row>
    <row r="108" spans="1:9" ht="12" customHeight="1" x14ac:dyDescent="0.35">
      <c r="A108" s="55" t="s">
        <v>185</v>
      </c>
      <c r="B108" s="14" t="s">
        <v>186</v>
      </c>
      <c r="C108" s="60"/>
      <c r="D108" s="60"/>
      <c r="E108" s="60"/>
      <c r="F108" s="60">
        <f t="shared" si="15"/>
        <v>0</v>
      </c>
      <c r="G108" s="60">
        <f t="shared" si="15"/>
        <v>0</v>
      </c>
      <c r="H108" s="60">
        <f t="shared" si="15"/>
        <v>0</v>
      </c>
      <c r="I108" s="60">
        <f t="shared" si="15"/>
        <v>0</v>
      </c>
    </row>
    <row r="109" spans="1:9" ht="12" customHeight="1" x14ac:dyDescent="0.35">
      <c r="A109" s="81" t="s">
        <v>187</v>
      </c>
      <c r="B109" s="18" t="s">
        <v>188</v>
      </c>
      <c r="C109" s="60"/>
      <c r="D109" s="60"/>
      <c r="E109" s="60"/>
      <c r="F109" s="60">
        <f t="shared" si="15"/>
        <v>0</v>
      </c>
      <c r="G109" s="60">
        <f t="shared" si="15"/>
        <v>0</v>
      </c>
      <c r="H109" s="60">
        <f t="shared" si="15"/>
        <v>0</v>
      </c>
      <c r="I109" s="60">
        <f t="shared" si="15"/>
        <v>0</v>
      </c>
    </row>
    <row r="110" spans="1:9" ht="12" customHeight="1" x14ac:dyDescent="0.35">
      <c r="A110" s="55" t="s">
        <v>189</v>
      </c>
      <c r="B110" s="18" t="s">
        <v>190</v>
      </c>
      <c r="C110" s="60"/>
      <c r="D110" s="60"/>
      <c r="E110" s="60"/>
      <c r="F110" s="198">
        <f t="shared" si="15"/>
        <v>0</v>
      </c>
      <c r="G110" s="60">
        <f t="shared" si="15"/>
        <v>0</v>
      </c>
      <c r="H110" s="60">
        <f t="shared" si="15"/>
        <v>0</v>
      </c>
      <c r="I110" s="60">
        <f t="shared" si="15"/>
        <v>0</v>
      </c>
    </row>
    <row r="111" spans="1:9" ht="12" customHeight="1" thickBot="1" x14ac:dyDescent="0.4">
      <c r="A111" s="82" t="s">
        <v>191</v>
      </c>
      <c r="B111" s="19" t="s">
        <v>192</v>
      </c>
      <c r="C111" s="83"/>
      <c r="D111" s="83"/>
      <c r="E111" s="83"/>
      <c r="F111" s="54">
        <f t="shared" si="15"/>
        <v>0</v>
      </c>
      <c r="G111" s="83"/>
      <c r="H111" s="83"/>
      <c r="I111" s="83"/>
    </row>
    <row r="112" spans="1:9" ht="12" customHeight="1" thickBot="1" x14ac:dyDescent="0.4">
      <c r="A112" s="1" t="s">
        <v>18</v>
      </c>
      <c r="B112" s="20" t="s">
        <v>193</v>
      </c>
      <c r="C112" s="52"/>
      <c r="D112" s="52"/>
      <c r="E112" s="52">
        <f>+E113+E115+E117</f>
        <v>0</v>
      </c>
      <c r="F112" s="52">
        <f>+F113+F115+F117</f>
        <v>0</v>
      </c>
      <c r="G112" s="52">
        <f>+G113+G115+G117</f>
        <v>0</v>
      </c>
      <c r="H112" s="52">
        <f>+H113+H115+H117</f>
        <v>0</v>
      </c>
      <c r="I112" s="191" t="e">
        <f>+H112/G112</f>
        <v>#DIV/0!</v>
      </c>
    </row>
    <row r="113" spans="1:9" ht="12" customHeight="1" x14ac:dyDescent="0.35">
      <c r="A113" s="53" t="s">
        <v>20</v>
      </c>
      <c r="B113" s="14" t="s">
        <v>194</v>
      </c>
      <c r="C113" s="54"/>
      <c r="D113" s="54"/>
      <c r="E113" s="54"/>
      <c r="F113" s="54"/>
      <c r="G113" s="54"/>
      <c r="H113" s="54"/>
      <c r="I113" s="194" t="e">
        <f>+H113/G113</f>
        <v>#DIV/0!</v>
      </c>
    </row>
    <row r="114" spans="1:9" ht="12" customHeight="1" x14ac:dyDescent="0.35">
      <c r="A114" s="53" t="s">
        <v>22</v>
      </c>
      <c r="B114" s="18" t="s">
        <v>195</v>
      </c>
      <c r="C114" s="54"/>
      <c r="D114" s="54"/>
      <c r="E114" s="54"/>
      <c r="F114" s="54">
        <f t="shared" ref="F114:I125" si="16">+C114+D114+E114</f>
        <v>0</v>
      </c>
      <c r="G114" s="54"/>
      <c r="H114" s="54"/>
      <c r="I114" s="54"/>
    </row>
    <row r="115" spans="1:9" ht="12" customHeight="1" x14ac:dyDescent="0.35">
      <c r="A115" s="53" t="s">
        <v>24</v>
      </c>
      <c r="B115" s="18" t="s">
        <v>196</v>
      </c>
      <c r="C115" s="56"/>
      <c r="D115" s="56"/>
      <c r="E115" s="56"/>
      <c r="F115" s="54">
        <f t="shared" si="16"/>
        <v>0</v>
      </c>
      <c r="G115" s="54"/>
      <c r="H115" s="54"/>
      <c r="I115" s="54"/>
    </row>
    <row r="116" spans="1:9" ht="12" customHeight="1" x14ac:dyDescent="0.35">
      <c r="A116" s="53" t="s">
        <v>26</v>
      </c>
      <c r="B116" s="18" t="s">
        <v>197</v>
      </c>
      <c r="C116" s="5"/>
      <c r="D116" s="5"/>
      <c r="E116" s="5"/>
      <c r="F116" s="54">
        <f t="shared" si="16"/>
        <v>0</v>
      </c>
      <c r="G116" s="54"/>
      <c r="H116" s="54"/>
      <c r="I116" s="54"/>
    </row>
    <row r="117" spans="1:9" ht="12" customHeight="1" x14ac:dyDescent="0.35">
      <c r="A117" s="53" t="s">
        <v>28</v>
      </c>
      <c r="B117" s="6" t="s">
        <v>198</v>
      </c>
      <c r="C117" s="5"/>
      <c r="D117" s="5"/>
      <c r="E117" s="5"/>
      <c r="F117" s="54">
        <f t="shared" si="16"/>
        <v>0</v>
      </c>
      <c r="G117" s="54"/>
      <c r="H117" s="54"/>
      <c r="I117" s="54"/>
    </row>
    <row r="118" spans="1:9" ht="12" customHeight="1" x14ac:dyDescent="0.35">
      <c r="A118" s="53" t="s">
        <v>30</v>
      </c>
      <c r="B118" s="4" t="s">
        <v>199</v>
      </c>
      <c r="C118" s="5"/>
      <c r="D118" s="5"/>
      <c r="E118" s="5"/>
      <c r="F118" s="54">
        <f t="shared" si="16"/>
        <v>0</v>
      </c>
      <c r="G118" s="54"/>
      <c r="H118" s="54"/>
      <c r="I118" s="54"/>
    </row>
    <row r="119" spans="1:9" ht="12" customHeight="1" x14ac:dyDescent="0.35">
      <c r="A119" s="53" t="s">
        <v>200</v>
      </c>
      <c r="B119" s="21" t="s">
        <v>201</v>
      </c>
      <c r="C119" s="5"/>
      <c r="D119" s="5"/>
      <c r="E119" s="5"/>
      <c r="F119" s="54">
        <f t="shared" si="16"/>
        <v>0</v>
      </c>
      <c r="G119" s="54">
        <f t="shared" si="16"/>
        <v>0</v>
      </c>
      <c r="H119" s="54">
        <f t="shared" si="16"/>
        <v>0</v>
      </c>
      <c r="I119" s="54">
        <f t="shared" si="16"/>
        <v>0</v>
      </c>
    </row>
    <row r="120" spans="1:9" ht="12" customHeight="1" x14ac:dyDescent="0.35">
      <c r="A120" s="53" t="s">
        <v>202</v>
      </c>
      <c r="B120" s="14" t="s">
        <v>180</v>
      </c>
      <c r="C120" s="5"/>
      <c r="D120" s="5"/>
      <c r="E120" s="5"/>
      <c r="F120" s="54">
        <f t="shared" si="16"/>
        <v>0</v>
      </c>
      <c r="G120" s="54">
        <f t="shared" si="16"/>
        <v>0</v>
      </c>
      <c r="H120" s="54">
        <f t="shared" si="16"/>
        <v>0</v>
      </c>
      <c r="I120" s="54">
        <f t="shared" si="16"/>
        <v>0</v>
      </c>
    </row>
    <row r="121" spans="1:9" ht="12" customHeight="1" x14ac:dyDescent="0.35">
      <c r="A121" s="53" t="s">
        <v>203</v>
      </c>
      <c r="B121" s="14" t="s">
        <v>204</v>
      </c>
      <c r="C121" s="5"/>
      <c r="D121" s="5"/>
      <c r="E121" s="5"/>
      <c r="F121" s="54">
        <f t="shared" si="16"/>
        <v>0</v>
      </c>
      <c r="G121" s="54">
        <f t="shared" si="16"/>
        <v>0</v>
      </c>
      <c r="H121" s="54">
        <f t="shared" si="16"/>
        <v>0</v>
      </c>
      <c r="I121" s="54">
        <f t="shared" si="16"/>
        <v>0</v>
      </c>
    </row>
    <row r="122" spans="1:9" ht="12" customHeight="1" x14ac:dyDescent="0.35">
      <c r="A122" s="53" t="s">
        <v>205</v>
      </c>
      <c r="B122" s="14" t="s">
        <v>206</v>
      </c>
      <c r="C122" s="5"/>
      <c r="D122" s="5"/>
      <c r="E122" s="5"/>
      <c r="F122" s="54">
        <f t="shared" si="16"/>
        <v>0</v>
      </c>
      <c r="G122" s="54">
        <f t="shared" si="16"/>
        <v>0</v>
      </c>
      <c r="H122" s="54">
        <f t="shared" si="16"/>
        <v>0</v>
      </c>
      <c r="I122" s="54">
        <f t="shared" si="16"/>
        <v>0</v>
      </c>
    </row>
    <row r="123" spans="1:9" ht="12" customHeight="1" x14ac:dyDescent="0.35">
      <c r="A123" s="53" t="s">
        <v>207</v>
      </c>
      <c r="B123" s="14" t="s">
        <v>186</v>
      </c>
      <c r="C123" s="5"/>
      <c r="D123" s="5"/>
      <c r="E123" s="5"/>
      <c r="F123" s="54">
        <f t="shared" si="16"/>
        <v>0</v>
      </c>
      <c r="G123" s="54">
        <f t="shared" si="16"/>
        <v>0</v>
      </c>
      <c r="H123" s="54">
        <f t="shared" si="16"/>
        <v>0</v>
      </c>
      <c r="I123" s="54">
        <f t="shared" si="16"/>
        <v>0</v>
      </c>
    </row>
    <row r="124" spans="1:9" s="98" customFormat="1" ht="12" customHeight="1" x14ac:dyDescent="0.35">
      <c r="A124" s="53" t="s">
        <v>208</v>
      </c>
      <c r="B124" s="14" t="s">
        <v>209</v>
      </c>
      <c r="C124" s="5"/>
      <c r="D124" s="5"/>
      <c r="E124" s="5"/>
      <c r="F124" s="54">
        <f t="shared" si="16"/>
        <v>0</v>
      </c>
      <c r="G124" s="54">
        <f t="shared" si="16"/>
        <v>0</v>
      </c>
      <c r="H124" s="54">
        <f t="shared" si="16"/>
        <v>0</v>
      </c>
      <c r="I124" s="54">
        <f t="shared" si="16"/>
        <v>0</v>
      </c>
    </row>
    <row r="125" spans="1:9" ht="12" customHeight="1" thickBot="1" x14ac:dyDescent="0.4">
      <c r="A125" s="81" t="s">
        <v>210</v>
      </c>
      <c r="B125" s="14" t="s">
        <v>211</v>
      </c>
      <c r="C125" s="8"/>
      <c r="D125" s="8"/>
      <c r="E125" s="8"/>
      <c r="F125" s="54">
        <f t="shared" si="16"/>
        <v>0</v>
      </c>
      <c r="G125" s="54"/>
      <c r="H125" s="54"/>
      <c r="I125" s="54"/>
    </row>
    <row r="126" spans="1:9" ht="12" customHeight="1" thickBot="1" x14ac:dyDescent="0.4">
      <c r="A126" s="1" t="s">
        <v>32</v>
      </c>
      <c r="B126" s="22" t="s">
        <v>212</v>
      </c>
      <c r="C126" s="52">
        <f>+C127+C128</f>
        <v>0</v>
      </c>
      <c r="D126" s="52"/>
      <c r="E126" s="52">
        <f>+E127+E128</f>
        <v>0</v>
      </c>
      <c r="F126" s="52">
        <f>+F127+F128</f>
        <v>0</v>
      </c>
      <c r="G126" s="52">
        <f>+G127+G128</f>
        <v>0</v>
      </c>
      <c r="H126" s="52">
        <f>+H127+H128</f>
        <v>0</v>
      </c>
      <c r="I126" s="52">
        <f>+I127+I128</f>
        <v>0</v>
      </c>
    </row>
    <row r="127" spans="1:9" ht="12" customHeight="1" x14ac:dyDescent="0.35">
      <c r="A127" s="53" t="s">
        <v>34</v>
      </c>
      <c r="B127" s="21" t="s">
        <v>213</v>
      </c>
      <c r="C127" s="54"/>
      <c r="D127" s="54"/>
      <c r="E127" s="54"/>
      <c r="F127" s="54">
        <f t="shared" ref="F127:I128" si="17">+C127+D127+E127</f>
        <v>0</v>
      </c>
      <c r="G127" s="54">
        <f t="shared" si="17"/>
        <v>0</v>
      </c>
      <c r="H127" s="54">
        <f t="shared" si="17"/>
        <v>0</v>
      </c>
      <c r="I127" s="54">
        <f t="shared" si="17"/>
        <v>0</v>
      </c>
    </row>
    <row r="128" spans="1:9" ht="12" customHeight="1" thickBot="1" x14ac:dyDescent="0.4">
      <c r="A128" s="58" t="s">
        <v>36</v>
      </c>
      <c r="B128" s="18" t="s">
        <v>214</v>
      </c>
      <c r="C128" s="60"/>
      <c r="D128" s="60"/>
      <c r="E128" s="60"/>
      <c r="F128" s="54">
        <f t="shared" si="17"/>
        <v>0</v>
      </c>
      <c r="G128" s="54">
        <f t="shared" si="17"/>
        <v>0</v>
      </c>
      <c r="H128" s="54">
        <f t="shared" si="17"/>
        <v>0</v>
      </c>
      <c r="I128" s="54">
        <f t="shared" si="17"/>
        <v>0</v>
      </c>
    </row>
    <row r="129" spans="1:12" ht="12" customHeight="1" thickBot="1" x14ac:dyDescent="0.4">
      <c r="A129" s="1" t="s">
        <v>215</v>
      </c>
      <c r="B129" s="22" t="s">
        <v>216</v>
      </c>
      <c r="C129" s="52">
        <f>+C96+C112+C126</f>
        <v>0</v>
      </c>
      <c r="D129" s="52"/>
      <c r="E129" s="52">
        <f>+E96+E112+E126</f>
        <v>0</v>
      </c>
      <c r="F129" s="52">
        <f>+F96+F112+F126</f>
        <v>0</v>
      </c>
      <c r="G129" s="52">
        <f>+G96+G112+G126</f>
        <v>0</v>
      </c>
      <c r="H129" s="52">
        <f>+H96+H112+H126</f>
        <v>0</v>
      </c>
      <c r="I129" s="191" t="e">
        <f>+H129/G129</f>
        <v>#DIV/0!</v>
      </c>
    </row>
    <row r="130" spans="1:12" ht="17.25" customHeight="1" thickBot="1" x14ac:dyDescent="0.4">
      <c r="A130" s="1" t="s">
        <v>60</v>
      </c>
      <c r="B130" s="22" t="s">
        <v>217</v>
      </c>
      <c r="C130" s="52">
        <f>+C131+C132+C133</f>
        <v>0</v>
      </c>
      <c r="D130" s="52"/>
      <c r="E130" s="52">
        <f>+E131+E132+E133</f>
        <v>0</v>
      </c>
      <c r="F130" s="52">
        <f>+F131+F132+F133</f>
        <v>0</v>
      </c>
      <c r="G130" s="52">
        <f>+G131+G132+G133</f>
        <v>0</v>
      </c>
      <c r="H130" s="52">
        <f>+H131+H132+H133</f>
        <v>0</v>
      </c>
      <c r="I130" s="52">
        <f>+I131+I132+I133</f>
        <v>0</v>
      </c>
    </row>
    <row r="131" spans="1:12" s="98" customFormat="1" ht="12" customHeight="1" x14ac:dyDescent="0.35">
      <c r="A131" s="53" t="s">
        <v>62</v>
      </c>
      <c r="B131" s="21" t="s">
        <v>365</v>
      </c>
      <c r="C131" s="5"/>
      <c r="D131" s="5"/>
      <c r="E131" s="5"/>
      <c r="F131" s="54">
        <f t="shared" ref="F131:I133" si="18">+C131+D131+E131</f>
        <v>0</v>
      </c>
      <c r="G131" s="54">
        <f t="shared" si="18"/>
        <v>0</v>
      </c>
      <c r="H131" s="54">
        <f t="shared" si="18"/>
        <v>0</v>
      </c>
      <c r="I131" s="54">
        <f t="shared" si="18"/>
        <v>0</v>
      </c>
    </row>
    <row r="132" spans="1:12" ht="12.75" customHeight="1" x14ac:dyDescent="0.35">
      <c r="A132" s="53" t="s">
        <v>64</v>
      </c>
      <c r="B132" s="21" t="s">
        <v>366</v>
      </c>
      <c r="C132" s="5"/>
      <c r="D132" s="5"/>
      <c r="E132" s="5"/>
      <c r="F132" s="54">
        <f t="shared" si="18"/>
        <v>0</v>
      </c>
      <c r="G132" s="54">
        <f t="shared" si="18"/>
        <v>0</v>
      </c>
      <c r="H132" s="54">
        <f t="shared" si="18"/>
        <v>0</v>
      </c>
      <c r="I132" s="54">
        <f t="shared" si="18"/>
        <v>0</v>
      </c>
      <c r="L132" s="100"/>
    </row>
    <row r="133" spans="1:12" ht="12.75" customHeight="1" thickBot="1" x14ac:dyDescent="0.4">
      <c r="A133" s="81" t="s">
        <v>66</v>
      </c>
      <c r="B133" s="23" t="s">
        <v>367</v>
      </c>
      <c r="C133" s="5"/>
      <c r="D133" s="5"/>
      <c r="E133" s="5"/>
      <c r="F133" s="54">
        <f t="shared" si="18"/>
        <v>0</v>
      </c>
      <c r="G133" s="54">
        <f t="shared" si="18"/>
        <v>0</v>
      </c>
      <c r="H133" s="54">
        <f t="shared" si="18"/>
        <v>0</v>
      </c>
      <c r="I133" s="54">
        <f t="shared" si="18"/>
        <v>0</v>
      </c>
    </row>
    <row r="134" spans="1:12" ht="12" customHeight="1" thickBot="1" x14ac:dyDescent="0.4">
      <c r="A134" s="1" t="s">
        <v>82</v>
      </c>
      <c r="B134" s="22" t="s">
        <v>221</v>
      </c>
      <c r="C134" s="52">
        <f>+C135+C136+C137+C138</f>
        <v>0</v>
      </c>
      <c r="D134" s="52"/>
      <c r="E134" s="52">
        <f>+E135+E136+E137+E138</f>
        <v>0</v>
      </c>
      <c r="F134" s="52">
        <f>+F135+F136+F137+F138</f>
        <v>0</v>
      </c>
      <c r="G134" s="52">
        <f>+G135+G136+G137+G138</f>
        <v>0</v>
      </c>
      <c r="H134" s="52">
        <f>+H135+H136+H137+H138</f>
        <v>0</v>
      </c>
      <c r="I134" s="52">
        <f>+I135+I136+I137+I138</f>
        <v>0</v>
      </c>
    </row>
    <row r="135" spans="1:12" s="98" customFormat="1" ht="12" customHeight="1" x14ac:dyDescent="0.35">
      <c r="A135" s="53" t="s">
        <v>84</v>
      </c>
      <c r="B135" s="21" t="s">
        <v>222</v>
      </c>
      <c r="C135" s="5"/>
      <c r="D135" s="5"/>
      <c r="E135" s="5"/>
      <c r="F135" s="54">
        <f t="shared" ref="F135:I137" si="19">+C135+D135+E135</f>
        <v>0</v>
      </c>
      <c r="G135" s="54">
        <f t="shared" si="19"/>
        <v>0</v>
      </c>
      <c r="H135" s="54">
        <f t="shared" si="19"/>
        <v>0</v>
      </c>
      <c r="I135" s="54">
        <f t="shared" si="19"/>
        <v>0</v>
      </c>
    </row>
    <row r="136" spans="1:12" s="98" customFormat="1" ht="12" customHeight="1" x14ac:dyDescent="0.35">
      <c r="A136" s="53" t="s">
        <v>86</v>
      </c>
      <c r="B136" s="21" t="s">
        <v>223</v>
      </c>
      <c r="C136" s="5"/>
      <c r="D136" s="5"/>
      <c r="E136" s="5"/>
      <c r="F136" s="54">
        <f t="shared" si="19"/>
        <v>0</v>
      </c>
      <c r="G136" s="54">
        <f t="shared" si="19"/>
        <v>0</v>
      </c>
      <c r="H136" s="54">
        <f t="shared" si="19"/>
        <v>0</v>
      </c>
      <c r="I136" s="54">
        <f t="shared" si="19"/>
        <v>0</v>
      </c>
    </row>
    <row r="137" spans="1:12" s="98" customFormat="1" ht="12" customHeight="1" x14ac:dyDescent="0.35">
      <c r="A137" s="53" t="s">
        <v>88</v>
      </c>
      <c r="B137" s="21" t="s">
        <v>224</v>
      </c>
      <c r="C137" s="5"/>
      <c r="D137" s="5"/>
      <c r="E137" s="5"/>
      <c r="F137" s="54">
        <f t="shared" si="19"/>
        <v>0</v>
      </c>
      <c r="G137" s="54">
        <f t="shared" si="19"/>
        <v>0</v>
      </c>
      <c r="H137" s="54">
        <f t="shared" si="19"/>
        <v>0</v>
      </c>
      <c r="I137" s="54">
        <f t="shared" si="19"/>
        <v>0</v>
      </c>
    </row>
    <row r="138" spans="1:12" s="98" customFormat="1" ht="12" customHeight="1" thickBot="1" x14ac:dyDescent="0.4">
      <c r="A138" s="81" t="s">
        <v>90</v>
      </c>
      <c r="B138" s="23" t="s">
        <v>225</v>
      </c>
      <c r="C138" s="5"/>
      <c r="D138" s="5"/>
      <c r="E138" s="5"/>
      <c r="F138" s="54">
        <f>+C138+D138+E138</f>
        <v>0</v>
      </c>
      <c r="G138" s="54">
        <f>+D138+E138+F138</f>
        <v>0</v>
      </c>
      <c r="H138" s="54">
        <f>+E138+F138+G138</f>
        <v>0</v>
      </c>
      <c r="I138" s="54">
        <f>+F138+G138+H138</f>
        <v>0</v>
      </c>
    </row>
    <row r="139" spans="1:12" s="98" customFormat="1" ht="12" customHeight="1" thickBot="1" x14ac:dyDescent="0.4">
      <c r="A139" s="1" t="s">
        <v>226</v>
      </c>
      <c r="B139" s="22" t="s">
        <v>227</v>
      </c>
      <c r="C139" s="61">
        <f>+C140+C141+C142+C143</f>
        <v>0</v>
      </c>
      <c r="D139" s="61"/>
      <c r="E139" s="61">
        <f>+E140+E141+E142+E143</f>
        <v>0</v>
      </c>
      <c r="F139" s="61">
        <f>+F140+F141+F142+F143</f>
        <v>0</v>
      </c>
      <c r="G139" s="61">
        <f>+G140+G141+G142+G143</f>
        <v>0</v>
      </c>
      <c r="H139" s="61">
        <f>+H140+H141+H142+H143</f>
        <v>0</v>
      </c>
      <c r="I139" s="61">
        <f>+I140+I141+I142+I143</f>
        <v>0</v>
      </c>
    </row>
    <row r="140" spans="1:12" s="98" customFormat="1" ht="12" customHeight="1" x14ac:dyDescent="0.35">
      <c r="A140" s="53" t="s">
        <v>96</v>
      </c>
      <c r="B140" s="21" t="s">
        <v>228</v>
      </c>
      <c r="C140" s="5"/>
      <c r="D140" s="5"/>
      <c r="E140" s="5"/>
      <c r="F140" s="54">
        <f t="shared" ref="F140:I143" si="20">+C140+D140+E140</f>
        <v>0</v>
      </c>
      <c r="G140" s="54">
        <f t="shared" si="20"/>
        <v>0</v>
      </c>
      <c r="H140" s="54">
        <f t="shared" si="20"/>
        <v>0</v>
      </c>
      <c r="I140" s="54">
        <f t="shared" si="20"/>
        <v>0</v>
      </c>
    </row>
    <row r="141" spans="1:12" ht="12.75" customHeight="1" x14ac:dyDescent="0.35">
      <c r="A141" s="53" t="s">
        <v>98</v>
      </c>
      <c r="B141" s="21" t="s">
        <v>229</v>
      </c>
      <c r="C141" s="5"/>
      <c r="D141" s="5"/>
      <c r="E141" s="5"/>
      <c r="F141" s="54">
        <f t="shared" si="20"/>
        <v>0</v>
      </c>
      <c r="G141" s="54">
        <f t="shared" si="20"/>
        <v>0</v>
      </c>
      <c r="H141" s="54">
        <f t="shared" si="20"/>
        <v>0</v>
      </c>
      <c r="I141" s="54">
        <f t="shared" si="20"/>
        <v>0</v>
      </c>
    </row>
    <row r="142" spans="1:12" ht="12" customHeight="1" x14ac:dyDescent="0.35">
      <c r="A142" s="53" t="s">
        <v>100</v>
      </c>
      <c r="B142" s="21" t="s">
        <v>230</v>
      </c>
      <c r="C142" s="5"/>
      <c r="D142" s="5"/>
      <c r="E142" s="5"/>
      <c r="F142" s="54">
        <f t="shared" si="20"/>
        <v>0</v>
      </c>
      <c r="G142" s="54">
        <f t="shared" si="20"/>
        <v>0</v>
      </c>
      <c r="H142" s="54">
        <f t="shared" si="20"/>
        <v>0</v>
      </c>
      <c r="I142" s="54">
        <f t="shared" si="20"/>
        <v>0</v>
      </c>
    </row>
    <row r="143" spans="1:12" ht="15" customHeight="1" thickBot="1" x14ac:dyDescent="0.4">
      <c r="A143" s="81" t="s">
        <v>102</v>
      </c>
      <c r="B143" s="23" t="s">
        <v>231</v>
      </c>
      <c r="C143" s="5"/>
      <c r="D143" s="5"/>
      <c r="E143" s="5"/>
      <c r="F143" s="54">
        <f t="shared" si="20"/>
        <v>0</v>
      </c>
      <c r="G143" s="54">
        <f t="shared" si="20"/>
        <v>0</v>
      </c>
      <c r="H143" s="54">
        <f t="shared" si="20"/>
        <v>0</v>
      </c>
      <c r="I143" s="54">
        <f t="shared" si="20"/>
        <v>0</v>
      </c>
    </row>
    <row r="144" spans="1:12" ht="11" thickBot="1" x14ac:dyDescent="0.4">
      <c r="A144" s="1" t="s">
        <v>104</v>
      </c>
      <c r="B144" s="22" t="s">
        <v>232</v>
      </c>
      <c r="C144" s="84">
        <f>+C145+C146+C147+C148</f>
        <v>0</v>
      </c>
      <c r="D144" s="84"/>
      <c r="E144" s="84">
        <f>+E145+E146+E147+E148</f>
        <v>0</v>
      </c>
      <c r="F144" s="84">
        <f>+F145+F146+F147+F148</f>
        <v>0</v>
      </c>
      <c r="G144" s="84">
        <f>+G145+G146+G147+G148</f>
        <v>0</v>
      </c>
      <c r="H144" s="84">
        <f>+H145+H146+H147+H148</f>
        <v>0</v>
      </c>
      <c r="I144" s="84">
        <f>+I145+I146+I147+I148</f>
        <v>0</v>
      </c>
    </row>
    <row r="145" spans="1:9" ht="15" customHeight="1" x14ac:dyDescent="0.35">
      <c r="A145" s="53" t="s">
        <v>106</v>
      </c>
      <c r="B145" s="21" t="s">
        <v>368</v>
      </c>
      <c r="C145" s="5"/>
      <c r="D145" s="5"/>
      <c r="E145" s="5"/>
      <c r="F145" s="54">
        <f t="shared" ref="F145:I148" si="21">+C145+D145+E145</f>
        <v>0</v>
      </c>
      <c r="G145" s="54">
        <f t="shared" si="21"/>
        <v>0</v>
      </c>
      <c r="H145" s="54">
        <f t="shared" si="21"/>
        <v>0</v>
      </c>
      <c r="I145" s="54">
        <f t="shared" si="21"/>
        <v>0</v>
      </c>
    </row>
    <row r="146" spans="1:9" ht="14.25" customHeight="1" x14ac:dyDescent="0.35">
      <c r="A146" s="53" t="s">
        <v>108</v>
      </c>
      <c r="B146" s="21" t="s">
        <v>369</v>
      </c>
      <c r="C146" s="5"/>
      <c r="D146" s="5"/>
      <c r="E146" s="5"/>
      <c r="F146" s="54">
        <f t="shared" si="21"/>
        <v>0</v>
      </c>
      <c r="G146" s="54">
        <f t="shared" si="21"/>
        <v>0</v>
      </c>
      <c r="H146" s="54">
        <f t="shared" si="21"/>
        <v>0</v>
      </c>
      <c r="I146" s="54">
        <f t="shared" si="21"/>
        <v>0</v>
      </c>
    </row>
    <row r="147" spans="1:9" x14ac:dyDescent="0.35">
      <c r="A147" s="53" t="s">
        <v>110</v>
      </c>
      <c r="B147" s="21" t="s">
        <v>370</v>
      </c>
      <c r="C147" s="5"/>
      <c r="D147" s="5"/>
      <c r="E147" s="5"/>
      <c r="F147" s="54">
        <f t="shared" si="21"/>
        <v>0</v>
      </c>
      <c r="G147" s="54">
        <f t="shared" si="21"/>
        <v>0</v>
      </c>
      <c r="H147" s="54">
        <f t="shared" si="21"/>
        <v>0</v>
      </c>
      <c r="I147" s="54">
        <f t="shared" si="21"/>
        <v>0</v>
      </c>
    </row>
    <row r="148" spans="1:9" ht="11" thickBot="1" x14ac:dyDescent="0.4">
      <c r="A148" s="53" t="s">
        <v>112</v>
      </c>
      <c r="B148" s="21" t="s">
        <v>371</v>
      </c>
      <c r="C148" s="5"/>
      <c r="D148" s="5"/>
      <c r="E148" s="5"/>
      <c r="F148" s="54">
        <f t="shared" si="21"/>
        <v>0</v>
      </c>
      <c r="G148" s="54">
        <f t="shared" si="21"/>
        <v>0</v>
      </c>
      <c r="H148" s="54">
        <f t="shared" si="21"/>
        <v>0</v>
      </c>
      <c r="I148" s="54">
        <f t="shared" si="21"/>
        <v>0</v>
      </c>
    </row>
    <row r="149" spans="1:9" ht="11" thickBot="1" x14ac:dyDescent="0.4">
      <c r="A149" s="1" t="s">
        <v>114</v>
      </c>
      <c r="B149" s="22" t="s">
        <v>237</v>
      </c>
      <c r="C149" s="101">
        <f>+C130+C134+C139+C144</f>
        <v>0</v>
      </c>
      <c r="D149" s="101"/>
      <c r="E149" s="101">
        <f>+E130+E134+E139+E144</f>
        <v>0</v>
      </c>
      <c r="F149" s="101">
        <f>+F130+F134+F139+F144</f>
        <v>0</v>
      </c>
      <c r="G149" s="101">
        <f>+G130+G134+G139+G144</f>
        <v>0</v>
      </c>
      <c r="H149" s="101">
        <f>+H130+H134+H139+H144</f>
        <v>0</v>
      </c>
      <c r="I149" s="101">
        <f>+I130+I134+I139+I144</f>
        <v>0</v>
      </c>
    </row>
    <row r="150" spans="1:9" ht="11" thickBot="1" x14ac:dyDescent="0.4">
      <c r="A150" s="85" t="s">
        <v>238</v>
      </c>
      <c r="B150" s="102" t="s">
        <v>239</v>
      </c>
      <c r="C150" s="101">
        <f>+C129+C149</f>
        <v>0</v>
      </c>
      <c r="D150" s="101"/>
      <c r="E150" s="101">
        <f>+E129+E149</f>
        <v>0</v>
      </c>
      <c r="F150" s="101">
        <f>+F129+F149</f>
        <v>0</v>
      </c>
      <c r="G150" s="101">
        <f>+G129+G149</f>
        <v>0</v>
      </c>
      <c r="H150" s="101">
        <f>+H129+H149</f>
        <v>0</v>
      </c>
      <c r="I150" s="191" t="e">
        <f>+H150/G150</f>
        <v>#DIV/0!</v>
      </c>
    </row>
    <row r="152" spans="1:9" s="49" customFormat="1" ht="15" hidden="1" customHeight="1" thickBot="1" x14ac:dyDescent="0.4">
      <c r="A152" s="154" t="s">
        <v>531</v>
      </c>
      <c r="B152" s="155"/>
      <c r="C152" s="819">
        <v>5.5</v>
      </c>
      <c r="D152" s="820"/>
      <c r="E152" s="820"/>
      <c r="F152" s="821"/>
    </row>
    <row r="153" spans="1:9" s="49" customFormat="1" ht="14.25" hidden="1" customHeight="1" thickBot="1" x14ac:dyDescent="0.4">
      <c r="A153" s="154" t="s">
        <v>532</v>
      </c>
      <c r="B153" s="155"/>
      <c r="C153" s="822">
        <v>0</v>
      </c>
      <c r="D153" s="823"/>
      <c r="E153" s="823"/>
      <c r="F153" s="824"/>
    </row>
  </sheetData>
  <mergeCells count="20">
    <mergeCell ref="B2:E2"/>
    <mergeCell ref="B3:E3"/>
    <mergeCell ref="A5:A6"/>
    <mergeCell ref="B5:B6"/>
    <mergeCell ref="F2:I2"/>
    <mergeCell ref="F3:I3"/>
    <mergeCell ref="C5:F6"/>
    <mergeCell ref="G5:G6"/>
    <mergeCell ref="H5:H6"/>
    <mergeCell ref="I5:I6"/>
    <mergeCell ref="A8:I8"/>
    <mergeCell ref="C92:F93"/>
    <mergeCell ref="C152:F152"/>
    <mergeCell ref="C153:F153"/>
    <mergeCell ref="A92:A93"/>
    <mergeCell ref="B92:B93"/>
    <mergeCell ref="A95:I95"/>
    <mergeCell ref="G92:G93"/>
    <mergeCell ref="H92:H93"/>
    <mergeCell ref="I92:I93"/>
  </mergeCells>
  <printOptions horizontalCentered="1"/>
  <pageMargins left="0.46" right="0.51181102362204722" top="0.74803149606299213" bottom="0.74803149606299213" header="0.31496062992125984" footer="0.31496062992125984"/>
  <pageSetup paperSize="9" scale="90" orientation="portrait" r:id="rId1"/>
  <rowBreaks count="1" manualBreakCount="1">
    <brk id="90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53"/>
  <sheetViews>
    <sheetView workbookViewId="0">
      <selection activeCell="B2" sqref="B2:E2"/>
    </sheetView>
  </sheetViews>
  <sheetFormatPr defaultRowHeight="15.75" customHeight="1" x14ac:dyDescent="0.35"/>
  <cols>
    <col min="1" max="1" width="9.1796875" style="103" customWidth="1"/>
    <col min="2" max="2" width="45.54296875" style="104" customWidth="1"/>
    <col min="3" max="3" width="10.1796875" style="105" customWidth="1"/>
    <col min="4" max="4" width="11.54296875" style="105" customWidth="1"/>
    <col min="5" max="5" width="11.1796875" style="105" customWidth="1"/>
    <col min="6" max="6" width="10.7265625" style="105" customWidth="1"/>
    <col min="7" max="8" width="12.54296875" style="105" customWidth="1"/>
    <col min="9" max="9" width="10.81640625" style="105" customWidth="1"/>
    <col min="10" max="257" width="9.1796875" style="96"/>
    <col min="258" max="258" width="12.7265625" style="96" customWidth="1"/>
    <col min="259" max="259" width="50.81640625" style="96" customWidth="1"/>
    <col min="260" max="262" width="13.54296875" style="96" customWidth="1"/>
    <col min="263" max="513" width="9.1796875" style="96"/>
    <col min="514" max="514" width="12.7265625" style="96" customWidth="1"/>
    <col min="515" max="515" width="50.81640625" style="96" customWidth="1"/>
    <col min="516" max="518" width="13.54296875" style="96" customWidth="1"/>
    <col min="519" max="769" width="9.1796875" style="96"/>
    <col min="770" max="770" width="12.7265625" style="96" customWidth="1"/>
    <col min="771" max="771" width="50.81640625" style="96" customWidth="1"/>
    <col min="772" max="774" width="13.54296875" style="96" customWidth="1"/>
    <col min="775" max="1025" width="9.1796875" style="96"/>
    <col min="1026" max="1026" width="12.7265625" style="96" customWidth="1"/>
    <col min="1027" max="1027" width="50.81640625" style="96" customWidth="1"/>
    <col min="1028" max="1030" width="13.54296875" style="96" customWidth="1"/>
    <col min="1031" max="1281" width="9.1796875" style="96"/>
    <col min="1282" max="1282" width="12.7265625" style="96" customWidth="1"/>
    <col min="1283" max="1283" width="50.81640625" style="96" customWidth="1"/>
    <col min="1284" max="1286" width="13.54296875" style="96" customWidth="1"/>
    <col min="1287" max="1537" width="9.1796875" style="96"/>
    <col min="1538" max="1538" width="12.7265625" style="96" customWidth="1"/>
    <col min="1539" max="1539" width="50.81640625" style="96" customWidth="1"/>
    <col min="1540" max="1542" width="13.54296875" style="96" customWidth="1"/>
    <col min="1543" max="1793" width="9.1796875" style="96"/>
    <col min="1794" max="1794" width="12.7265625" style="96" customWidth="1"/>
    <col min="1795" max="1795" width="50.81640625" style="96" customWidth="1"/>
    <col min="1796" max="1798" width="13.54296875" style="96" customWidth="1"/>
    <col min="1799" max="2049" width="9.1796875" style="96"/>
    <col min="2050" max="2050" width="12.7265625" style="96" customWidth="1"/>
    <col min="2051" max="2051" width="50.81640625" style="96" customWidth="1"/>
    <col min="2052" max="2054" width="13.54296875" style="96" customWidth="1"/>
    <col min="2055" max="2305" width="9.1796875" style="96"/>
    <col min="2306" max="2306" width="12.7265625" style="96" customWidth="1"/>
    <col min="2307" max="2307" width="50.81640625" style="96" customWidth="1"/>
    <col min="2308" max="2310" width="13.54296875" style="96" customWidth="1"/>
    <col min="2311" max="2561" width="9.1796875" style="96"/>
    <col min="2562" max="2562" width="12.7265625" style="96" customWidth="1"/>
    <col min="2563" max="2563" width="50.81640625" style="96" customWidth="1"/>
    <col min="2564" max="2566" width="13.54296875" style="96" customWidth="1"/>
    <col min="2567" max="2817" width="9.1796875" style="96"/>
    <col min="2818" max="2818" width="12.7265625" style="96" customWidth="1"/>
    <col min="2819" max="2819" width="50.81640625" style="96" customWidth="1"/>
    <col min="2820" max="2822" width="13.54296875" style="96" customWidth="1"/>
    <col min="2823" max="3073" width="9.1796875" style="96"/>
    <col min="3074" max="3074" width="12.7265625" style="96" customWidth="1"/>
    <col min="3075" max="3075" width="50.81640625" style="96" customWidth="1"/>
    <col min="3076" max="3078" width="13.54296875" style="96" customWidth="1"/>
    <col min="3079" max="3329" width="9.1796875" style="96"/>
    <col min="3330" max="3330" width="12.7265625" style="96" customWidth="1"/>
    <col min="3331" max="3331" width="50.81640625" style="96" customWidth="1"/>
    <col min="3332" max="3334" width="13.54296875" style="96" customWidth="1"/>
    <col min="3335" max="3585" width="9.1796875" style="96"/>
    <col min="3586" max="3586" width="12.7265625" style="96" customWidth="1"/>
    <col min="3587" max="3587" width="50.81640625" style="96" customWidth="1"/>
    <col min="3588" max="3590" width="13.54296875" style="96" customWidth="1"/>
    <col min="3591" max="3841" width="9.1796875" style="96"/>
    <col min="3842" max="3842" width="12.7265625" style="96" customWidth="1"/>
    <col min="3843" max="3843" width="50.81640625" style="96" customWidth="1"/>
    <col min="3844" max="3846" width="13.54296875" style="96" customWidth="1"/>
    <col min="3847" max="4097" width="9.1796875" style="96"/>
    <col min="4098" max="4098" width="12.7265625" style="96" customWidth="1"/>
    <col min="4099" max="4099" width="50.81640625" style="96" customWidth="1"/>
    <col min="4100" max="4102" width="13.54296875" style="96" customWidth="1"/>
    <col min="4103" max="4353" width="9.1796875" style="96"/>
    <col min="4354" max="4354" width="12.7265625" style="96" customWidth="1"/>
    <col min="4355" max="4355" width="50.81640625" style="96" customWidth="1"/>
    <col min="4356" max="4358" width="13.54296875" style="96" customWidth="1"/>
    <col min="4359" max="4609" width="9.1796875" style="96"/>
    <col min="4610" max="4610" width="12.7265625" style="96" customWidth="1"/>
    <col min="4611" max="4611" width="50.81640625" style="96" customWidth="1"/>
    <col min="4612" max="4614" width="13.54296875" style="96" customWidth="1"/>
    <col min="4615" max="4865" width="9.1796875" style="96"/>
    <col min="4866" max="4866" width="12.7265625" style="96" customWidth="1"/>
    <col min="4867" max="4867" width="50.81640625" style="96" customWidth="1"/>
    <col min="4868" max="4870" width="13.54296875" style="96" customWidth="1"/>
    <col min="4871" max="5121" width="9.1796875" style="96"/>
    <col min="5122" max="5122" width="12.7265625" style="96" customWidth="1"/>
    <col min="5123" max="5123" width="50.81640625" style="96" customWidth="1"/>
    <col min="5124" max="5126" width="13.54296875" style="96" customWidth="1"/>
    <col min="5127" max="5377" width="9.1796875" style="96"/>
    <col min="5378" max="5378" width="12.7265625" style="96" customWidth="1"/>
    <col min="5379" max="5379" width="50.81640625" style="96" customWidth="1"/>
    <col min="5380" max="5382" width="13.54296875" style="96" customWidth="1"/>
    <col min="5383" max="5633" width="9.1796875" style="96"/>
    <col min="5634" max="5634" width="12.7265625" style="96" customWidth="1"/>
    <col min="5635" max="5635" width="50.81640625" style="96" customWidth="1"/>
    <col min="5636" max="5638" width="13.54296875" style="96" customWidth="1"/>
    <col min="5639" max="5889" width="9.1796875" style="96"/>
    <col min="5890" max="5890" width="12.7265625" style="96" customWidth="1"/>
    <col min="5891" max="5891" width="50.81640625" style="96" customWidth="1"/>
    <col min="5892" max="5894" width="13.54296875" style="96" customWidth="1"/>
    <col min="5895" max="6145" width="9.1796875" style="96"/>
    <col min="6146" max="6146" width="12.7265625" style="96" customWidth="1"/>
    <col min="6147" max="6147" width="50.81640625" style="96" customWidth="1"/>
    <col min="6148" max="6150" width="13.54296875" style="96" customWidth="1"/>
    <col min="6151" max="6401" width="9.1796875" style="96"/>
    <col min="6402" max="6402" width="12.7265625" style="96" customWidth="1"/>
    <col min="6403" max="6403" width="50.81640625" style="96" customWidth="1"/>
    <col min="6404" max="6406" width="13.54296875" style="96" customWidth="1"/>
    <col min="6407" max="6657" width="9.1796875" style="96"/>
    <col min="6658" max="6658" width="12.7265625" style="96" customWidth="1"/>
    <col min="6659" max="6659" width="50.81640625" style="96" customWidth="1"/>
    <col min="6660" max="6662" width="13.54296875" style="96" customWidth="1"/>
    <col min="6663" max="6913" width="9.1796875" style="96"/>
    <col min="6914" max="6914" width="12.7265625" style="96" customWidth="1"/>
    <col min="6915" max="6915" width="50.81640625" style="96" customWidth="1"/>
    <col min="6916" max="6918" width="13.54296875" style="96" customWidth="1"/>
    <col min="6919" max="7169" width="9.1796875" style="96"/>
    <col min="7170" max="7170" width="12.7265625" style="96" customWidth="1"/>
    <col min="7171" max="7171" width="50.81640625" style="96" customWidth="1"/>
    <col min="7172" max="7174" width="13.54296875" style="96" customWidth="1"/>
    <col min="7175" max="7425" width="9.1796875" style="96"/>
    <col min="7426" max="7426" width="12.7265625" style="96" customWidth="1"/>
    <col min="7427" max="7427" width="50.81640625" style="96" customWidth="1"/>
    <col min="7428" max="7430" width="13.54296875" style="96" customWidth="1"/>
    <col min="7431" max="7681" width="9.1796875" style="96"/>
    <col min="7682" max="7682" width="12.7265625" style="96" customWidth="1"/>
    <col min="7683" max="7683" width="50.81640625" style="96" customWidth="1"/>
    <col min="7684" max="7686" width="13.54296875" style="96" customWidth="1"/>
    <col min="7687" max="7937" width="9.1796875" style="96"/>
    <col min="7938" max="7938" width="12.7265625" style="96" customWidth="1"/>
    <col min="7939" max="7939" width="50.81640625" style="96" customWidth="1"/>
    <col min="7940" max="7942" width="13.54296875" style="96" customWidth="1"/>
    <col min="7943" max="8193" width="9.1796875" style="96"/>
    <col min="8194" max="8194" width="12.7265625" style="96" customWidth="1"/>
    <col min="8195" max="8195" width="50.81640625" style="96" customWidth="1"/>
    <col min="8196" max="8198" width="13.54296875" style="96" customWidth="1"/>
    <col min="8199" max="8449" width="9.1796875" style="96"/>
    <col min="8450" max="8450" width="12.7265625" style="96" customWidth="1"/>
    <col min="8451" max="8451" width="50.81640625" style="96" customWidth="1"/>
    <col min="8452" max="8454" width="13.54296875" style="96" customWidth="1"/>
    <col min="8455" max="8705" width="9.1796875" style="96"/>
    <col min="8706" max="8706" width="12.7265625" style="96" customWidth="1"/>
    <col min="8707" max="8707" width="50.81640625" style="96" customWidth="1"/>
    <col min="8708" max="8710" width="13.54296875" style="96" customWidth="1"/>
    <col min="8711" max="8961" width="9.1796875" style="96"/>
    <col min="8962" max="8962" width="12.7265625" style="96" customWidth="1"/>
    <col min="8963" max="8963" width="50.81640625" style="96" customWidth="1"/>
    <col min="8964" max="8966" width="13.54296875" style="96" customWidth="1"/>
    <col min="8967" max="9217" width="9.1796875" style="96"/>
    <col min="9218" max="9218" width="12.7265625" style="96" customWidth="1"/>
    <col min="9219" max="9219" width="50.81640625" style="96" customWidth="1"/>
    <col min="9220" max="9222" width="13.54296875" style="96" customWidth="1"/>
    <col min="9223" max="9473" width="9.1796875" style="96"/>
    <col min="9474" max="9474" width="12.7265625" style="96" customWidth="1"/>
    <col min="9475" max="9475" width="50.81640625" style="96" customWidth="1"/>
    <col min="9476" max="9478" width="13.54296875" style="96" customWidth="1"/>
    <col min="9479" max="9729" width="9.1796875" style="96"/>
    <col min="9730" max="9730" width="12.7265625" style="96" customWidth="1"/>
    <col min="9731" max="9731" width="50.81640625" style="96" customWidth="1"/>
    <col min="9732" max="9734" width="13.54296875" style="96" customWidth="1"/>
    <col min="9735" max="9985" width="9.1796875" style="96"/>
    <col min="9986" max="9986" width="12.7265625" style="96" customWidth="1"/>
    <col min="9987" max="9987" width="50.81640625" style="96" customWidth="1"/>
    <col min="9988" max="9990" width="13.54296875" style="96" customWidth="1"/>
    <col min="9991" max="10241" width="9.1796875" style="96"/>
    <col min="10242" max="10242" width="12.7265625" style="96" customWidth="1"/>
    <col min="10243" max="10243" width="50.81640625" style="96" customWidth="1"/>
    <col min="10244" max="10246" width="13.54296875" style="96" customWidth="1"/>
    <col min="10247" max="10497" width="9.1796875" style="96"/>
    <col min="10498" max="10498" width="12.7265625" style="96" customWidth="1"/>
    <col min="10499" max="10499" width="50.81640625" style="96" customWidth="1"/>
    <col min="10500" max="10502" width="13.54296875" style="96" customWidth="1"/>
    <col min="10503" max="10753" width="9.1796875" style="96"/>
    <col min="10754" max="10754" width="12.7265625" style="96" customWidth="1"/>
    <col min="10755" max="10755" width="50.81640625" style="96" customWidth="1"/>
    <col min="10756" max="10758" width="13.54296875" style="96" customWidth="1"/>
    <col min="10759" max="11009" width="9.1796875" style="96"/>
    <col min="11010" max="11010" width="12.7265625" style="96" customWidth="1"/>
    <col min="11011" max="11011" width="50.81640625" style="96" customWidth="1"/>
    <col min="11012" max="11014" width="13.54296875" style="96" customWidth="1"/>
    <col min="11015" max="11265" width="9.1796875" style="96"/>
    <col min="11266" max="11266" width="12.7265625" style="96" customWidth="1"/>
    <col min="11267" max="11267" width="50.81640625" style="96" customWidth="1"/>
    <col min="11268" max="11270" width="13.54296875" style="96" customWidth="1"/>
    <col min="11271" max="11521" width="9.1796875" style="96"/>
    <col min="11522" max="11522" width="12.7265625" style="96" customWidth="1"/>
    <col min="11523" max="11523" width="50.81640625" style="96" customWidth="1"/>
    <col min="11524" max="11526" width="13.54296875" style="96" customWidth="1"/>
    <col min="11527" max="11777" width="9.1796875" style="96"/>
    <col min="11778" max="11778" width="12.7265625" style="96" customWidth="1"/>
    <col min="11779" max="11779" width="50.81640625" style="96" customWidth="1"/>
    <col min="11780" max="11782" width="13.54296875" style="96" customWidth="1"/>
    <col min="11783" max="12033" width="9.1796875" style="96"/>
    <col min="12034" max="12034" width="12.7265625" style="96" customWidth="1"/>
    <col min="12035" max="12035" width="50.81640625" style="96" customWidth="1"/>
    <col min="12036" max="12038" width="13.54296875" style="96" customWidth="1"/>
    <col min="12039" max="12289" width="9.1796875" style="96"/>
    <col min="12290" max="12290" width="12.7265625" style="96" customWidth="1"/>
    <col min="12291" max="12291" width="50.81640625" style="96" customWidth="1"/>
    <col min="12292" max="12294" width="13.54296875" style="96" customWidth="1"/>
    <col min="12295" max="12545" width="9.1796875" style="96"/>
    <col min="12546" max="12546" width="12.7265625" style="96" customWidth="1"/>
    <col min="12547" max="12547" width="50.81640625" style="96" customWidth="1"/>
    <col min="12548" max="12550" width="13.54296875" style="96" customWidth="1"/>
    <col min="12551" max="12801" width="9.1796875" style="96"/>
    <col min="12802" max="12802" width="12.7265625" style="96" customWidth="1"/>
    <col min="12803" max="12803" width="50.81640625" style="96" customWidth="1"/>
    <col min="12804" max="12806" width="13.54296875" style="96" customWidth="1"/>
    <col min="12807" max="13057" width="9.1796875" style="96"/>
    <col min="13058" max="13058" width="12.7265625" style="96" customWidth="1"/>
    <col min="13059" max="13059" width="50.81640625" style="96" customWidth="1"/>
    <col min="13060" max="13062" width="13.54296875" style="96" customWidth="1"/>
    <col min="13063" max="13313" width="9.1796875" style="96"/>
    <col min="13314" max="13314" width="12.7265625" style="96" customWidth="1"/>
    <col min="13315" max="13315" width="50.81640625" style="96" customWidth="1"/>
    <col min="13316" max="13318" width="13.54296875" style="96" customWidth="1"/>
    <col min="13319" max="13569" width="9.1796875" style="96"/>
    <col min="13570" max="13570" width="12.7265625" style="96" customWidth="1"/>
    <col min="13571" max="13571" width="50.81640625" style="96" customWidth="1"/>
    <col min="13572" max="13574" width="13.54296875" style="96" customWidth="1"/>
    <col min="13575" max="13825" width="9.1796875" style="96"/>
    <col min="13826" max="13826" width="12.7265625" style="96" customWidth="1"/>
    <col min="13827" max="13827" width="50.81640625" style="96" customWidth="1"/>
    <col min="13828" max="13830" width="13.54296875" style="96" customWidth="1"/>
    <col min="13831" max="14081" width="9.1796875" style="96"/>
    <col min="14082" max="14082" width="12.7265625" style="96" customWidth="1"/>
    <col min="14083" max="14083" width="50.81640625" style="96" customWidth="1"/>
    <col min="14084" max="14086" width="13.54296875" style="96" customWidth="1"/>
    <col min="14087" max="14337" width="9.1796875" style="96"/>
    <col min="14338" max="14338" width="12.7265625" style="96" customWidth="1"/>
    <col min="14339" max="14339" width="50.81640625" style="96" customWidth="1"/>
    <col min="14340" max="14342" width="13.54296875" style="96" customWidth="1"/>
    <col min="14343" max="14593" width="9.1796875" style="96"/>
    <col min="14594" max="14594" width="12.7265625" style="96" customWidth="1"/>
    <col min="14595" max="14595" width="50.81640625" style="96" customWidth="1"/>
    <col min="14596" max="14598" width="13.54296875" style="96" customWidth="1"/>
    <col min="14599" max="14849" width="9.1796875" style="96"/>
    <col min="14850" max="14850" width="12.7265625" style="96" customWidth="1"/>
    <col min="14851" max="14851" width="50.81640625" style="96" customWidth="1"/>
    <col min="14852" max="14854" width="13.54296875" style="96" customWidth="1"/>
    <col min="14855" max="15105" width="9.1796875" style="96"/>
    <col min="15106" max="15106" width="12.7265625" style="96" customWidth="1"/>
    <col min="15107" max="15107" width="50.81640625" style="96" customWidth="1"/>
    <col min="15108" max="15110" width="13.54296875" style="96" customWidth="1"/>
    <col min="15111" max="15361" width="9.1796875" style="96"/>
    <col min="15362" max="15362" width="12.7265625" style="96" customWidth="1"/>
    <col min="15363" max="15363" width="50.81640625" style="96" customWidth="1"/>
    <col min="15364" max="15366" width="13.54296875" style="96" customWidth="1"/>
    <col min="15367" max="15617" width="9.1796875" style="96"/>
    <col min="15618" max="15618" width="12.7265625" style="96" customWidth="1"/>
    <col min="15619" max="15619" width="50.81640625" style="96" customWidth="1"/>
    <col min="15620" max="15622" width="13.54296875" style="96" customWidth="1"/>
    <col min="15623" max="15873" width="9.1796875" style="96"/>
    <col min="15874" max="15874" width="12.7265625" style="96" customWidth="1"/>
    <col min="15875" max="15875" width="50.81640625" style="96" customWidth="1"/>
    <col min="15876" max="15878" width="13.54296875" style="96" customWidth="1"/>
    <col min="15879" max="16129" width="9.1796875" style="96"/>
    <col min="16130" max="16130" width="12.7265625" style="96" customWidth="1"/>
    <col min="16131" max="16131" width="50.81640625" style="96" customWidth="1"/>
    <col min="16132" max="16134" width="13.54296875" style="96" customWidth="1"/>
    <col min="16135" max="16384" width="9.1796875" style="96"/>
  </cols>
  <sheetData>
    <row r="1" spans="1:9" s="92" customFormat="1" ht="16.5" customHeight="1" thickBot="1" x14ac:dyDescent="0.4">
      <c r="A1" s="202" t="s">
        <v>378</v>
      </c>
      <c r="C1" s="93"/>
      <c r="D1" s="93"/>
      <c r="E1" s="93"/>
      <c r="F1" s="93"/>
      <c r="G1" s="93"/>
      <c r="H1" s="93"/>
    </row>
    <row r="2" spans="1:9" s="94" customFormat="1" ht="15.75" customHeight="1" x14ac:dyDescent="0.35">
      <c r="A2" s="106" t="s">
        <v>247</v>
      </c>
      <c r="B2" s="831"/>
      <c r="C2" s="832"/>
      <c r="D2" s="832"/>
      <c r="E2" s="833"/>
      <c r="F2" s="847" t="s">
        <v>379</v>
      </c>
      <c r="G2" s="848"/>
      <c r="H2" s="848"/>
      <c r="I2" s="849"/>
    </row>
    <row r="3" spans="1:9" s="94" customFormat="1" ht="18.5" thickBot="1" x14ac:dyDescent="0.4">
      <c r="A3" s="107" t="s">
        <v>353</v>
      </c>
      <c r="B3" s="834" t="s">
        <v>354</v>
      </c>
      <c r="C3" s="835"/>
      <c r="D3" s="835"/>
      <c r="E3" s="836"/>
      <c r="F3" s="850" t="s">
        <v>355</v>
      </c>
      <c r="G3" s="835"/>
      <c r="H3" s="835"/>
      <c r="I3" s="836"/>
    </row>
    <row r="4" spans="1:9" s="94" customFormat="1" ht="16" customHeight="1" thickBot="1" x14ac:dyDescent="0.3">
      <c r="C4" s="95"/>
      <c r="D4" s="95"/>
      <c r="E4" s="95"/>
      <c r="F4" s="95"/>
      <c r="G4" s="95" t="s">
        <v>565</v>
      </c>
      <c r="H4" s="95"/>
      <c r="I4" s="95" t="s">
        <v>565</v>
      </c>
    </row>
    <row r="5" spans="1:9" ht="24.75" customHeight="1" x14ac:dyDescent="0.35">
      <c r="A5" s="825" t="s">
        <v>356</v>
      </c>
      <c r="B5" s="827" t="s">
        <v>357</v>
      </c>
      <c r="C5" s="813" t="s">
        <v>556</v>
      </c>
      <c r="D5" s="814"/>
      <c r="E5" s="814"/>
      <c r="F5" s="815"/>
      <c r="G5" s="845" t="s">
        <v>557</v>
      </c>
      <c r="H5" s="845" t="s">
        <v>558</v>
      </c>
      <c r="I5" s="843" t="s">
        <v>559</v>
      </c>
    </row>
    <row r="6" spans="1:9" ht="15.75" customHeight="1" thickBot="1" x14ac:dyDescent="0.4">
      <c r="A6" s="826"/>
      <c r="B6" s="828"/>
      <c r="C6" s="816"/>
      <c r="D6" s="817"/>
      <c r="E6" s="817"/>
      <c r="F6" s="818"/>
      <c r="G6" s="844"/>
      <c r="H6" s="844"/>
      <c r="I6" s="844"/>
    </row>
    <row r="7" spans="1:9" s="97" customFormat="1" ht="13" customHeight="1" thickBot="1" x14ac:dyDescent="0.4">
      <c r="A7" s="50">
        <v>1</v>
      </c>
      <c r="B7" s="51">
        <v>2</v>
      </c>
      <c r="C7" s="51">
        <v>3</v>
      </c>
      <c r="D7" s="51">
        <v>4</v>
      </c>
      <c r="E7" s="51">
        <v>5</v>
      </c>
      <c r="F7" s="51">
        <v>3</v>
      </c>
      <c r="G7" s="51">
        <v>4</v>
      </c>
      <c r="H7" s="51">
        <v>5</v>
      </c>
      <c r="I7" s="51">
        <v>6</v>
      </c>
    </row>
    <row r="8" spans="1:9" s="97" customFormat="1" ht="16" customHeight="1" thickBot="1" x14ac:dyDescent="0.4">
      <c r="A8" s="811" t="s">
        <v>245</v>
      </c>
      <c r="B8" s="812"/>
      <c r="C8" s="812"/>
      <c r="D8" s="812"/>
      <c r="E8" s="812"/>
      <c r="F8" s="846"/>
    </row>
    <row r="9" spans="1:9" s="97" customFormat="1" ht="13.5" customHeight="1" thickBot="1" x14ac:dyDescent="0.4">
      <c r="A9" s="1" t="s">
        <v>4</v>
      </c>
      <c r="B9" s="2" t="s">
        <v>5</v>
      </c>
      <c r="C9" s="52">
        <f>+C10+C11+C12+C13+C14+C15</f>
        <v>0</v>
      </c>
      <c r="D9" s="52"/>
      <c r="E9" s="52">
        <f>+E10+E11+E12+E13+E14+E15</f>
        <v>0</v>
      </c>
      <c r="F9" s="52">
        <f>+F10+F11+F12+F13+F14+F15</f>
        <v>0</v>
      </c>
      <c r="G9" s="52">
        <f>+G10+G11+G12+G13+G14+G15</f>
        <v>0</v>
      </c>
      <c r="H9" s="52">
        <f>+H10+H11+H12+H13+H14+H15</f>
        <v>0</v>
      </c>
      <c r="I9" s="52">
        <f>+I10+I11+I12+I13+I14+I15</f>
        <v>0</v>
      </c>
    </row>
    <row r="10" spans="1:9" s="98" customFormat="1" ht="12" customHeight="1" x14ac:dyDescent="0.35">
      <c r="A10" s="53" t="s">
        <v>6</v>
      </c>
      <c r="B10" s="3" t="s">
        <v>7</v>
      </c>
      <c r="C10" s="54"/>
      <c r="D10" s="54"/>
      <c r="E10" s="54"/>
      <c r="F10" s="54">
        <f>+C10+D10+E10</f>
        <v>0</v>
      </c>
      <c r="G10" s="54"/>
      <c r="H10" s="54"/>
      <c r="I10" s="54"/>
    </row>
    <row r="11" spans="1:9" s="75" customFormat="1" ht="12" customHeight="1" x14ac:dyDescent="0.35">
      <c r="A11" s="55" t="s">
        <v>8</v>
      </c>
      <c r="B11" s="4" t="s">
        <v>9</v>
      </c>
      <c r="C11" s="56"/>
      <c r="D11" s="56"/>
      <c r="E11" s="56"/>
      <c r="F11" s="54">
        <f t="shared" ref="F11:I15" si="0">+C11+D11+E11</f>
        <v>0</v>
      </c>
      <c r="G11" s="54"/>
      <c r="H11" s="54"/>
      <c r="I11" s="54"/>
    </row>
    <row r="12" spans="1:9" s="75" customFormat="1" ht="12" customHeight="1" x14ac:dyDescent="0.35">
      <c r="A12" s="55" t="s">
        <v>10</v>
      </c>
      <c r="B12" s="4" t="s">
        <v>11</v>
      </c>
      <c r="C12" s="56"/>
      <c r="D12" s="56"/>
      <c r="E12" s="56"/>
      <c r="F12" s="54">
        <f t="shared" si="0"/>
        <v>0</v>
      </c>
      <c r="G12" s="54"/>
      <c r="H12" s="54"/>
      <c r="I12" s="54"/>
    </row>
    <row r="13" spans="1:9" s="75" customFormat="1" ht="12" customHeight="1" x14ac:dyDescent="0.35">
      <c r="A13" s="55" t="s">
        <v>12</v>
      </c>
      <c r="B13" s="4" t="s">
        <v>13</v>
      </c>
      <c r="C13" s="56"/>
      <c r="D13" s="56"/>
      <c r="E13" s="56"/>
      <c r="F13" s="54">
        <f t="shared" si="0"/>
        <v>0</v>
      </c>
      <c r="G13" s="54"/>
      <c r="H13" s="54"/>
      <c r="I13" s="54"/>
    </row>
    <row r="14" spans="1:9" s="75" customFormat="1" ht="12" customHeight="1" x14ac:dyDescent="0.35">
      <c r="A14" s="55" t="s">
        <v>14</v>
      </c>
      <c r="B14" s="4" t="s">
        <v>15</v>
      </c>
      <c r="C14" s="57"/>
      <c r="D14" s="57"/>
      <c r="E14" s="57"/>
      <c r="F14" s="54">
        <f t="shared" si="0"/>
        <v>0</v>
      </c>
      <c r="G14" s="54"/>
      <c r="H14" s="54"/>
      <c r="I14" s="54"/>
    </row>
    <row r="15" spans="1:9" s="98" customFormat="1" ht="12" customHeight="1" thickBot="1" x14ac:dyDescent="0.4">
      <c r="A15" s="58" t="s">
        <v>16</v>
      </c>
      <c r="B15" s="6" t="s">
        <v>17</v>
      </c>
      <c r="C15" s="59"/>
      <c r="D15" s="59"/>
      <c r="E15" s="59"/>
      <c r="F15" s="54">
        <f t="shared" si="0"/>
        <v>0</v>
      </c>
      <c r="G15" s="54">
        <f t="shared" si="0"/>
        <v>0</v>
      </c>
      <c r="H15" s="54">
        <f t="shared" si="0"/>
        <v>0</v>
      </c>
      <c r="I15" s="54">
        <f t="shared" si="0"/>
        <v>0</v>
      </c>
    </row>
    <row r="16" spans="1:9" s="98" customFormat="1" ht="21" customHeight="1" thickBot="1" x14ac:dyDescent="0.4">
      <c r="A16" s="1" t="s">
        <v>18</v>
      </c>
      <c r="B16" s="7" t="s">
        <v>19</v>
      </c>
      <c r="C16" s="52">
        <f>+C17+C18+C19+C20+C21</f>
        <v>0</v>
      </c>
      <c r="D16" s="52"/>
      <c r="E16" s="52">
        <f>+E17+E18+E19+E20+E21</f>
        <v>0</v>
      </c>
      <c r="F16" s="52">
        <f>+F17+F18+F19+F20+F21</f>
        <v>0</v>
      </c>
      <c r="G16" s="52">
        <f>+G17+G18+G19+G20+G21</f>
        <v>0</v>
      </c>
      <c r="H16" s="52">
        <f>+H17+H18+H19+H20+H21</f>
        <v>0</v>
      </c>
      <c r="I16" s="191" t="e">
        <f>+H16/G16</f>
        <v>#DIV/0!</v>
      </c>
    </row>
    <row r="17" spans="1:9" s="98" customFormat="1" ht="12" customHeight="1" x14ac:dyDescent="0.35">
      <c r="A17" s="53" t="s">
        <v>20</v>
      </c>
      <c r="B17" s="3" t="s">
        <v>21</v>
      </c>
      <c r="C17" s="54"/>
      <c r="D17" s="54"/>
      <c r="E17" s="54"/>
      <c r="F17" s="54">
        <f t="shared" ref="F17:I22" si="1">+C17+D17+E17</f>
        <v>0</v>
      </c>
      <c r="G17" s="54">
        <f t="shared" si="1"/>
        <v>0</v>
      </c>
      <c r="H17" s="54">
        <f t="shared" si="1"/>
        <v>0</v>
      </c>
      <c r="I17" s="54">
        <f t="shared" si="1"/>
        <v>0</v>
      </c>
    </row>
    <row r="18" spans="1:9" s="98" customFormat="1" ht="12" customHeight="1" x14ac:dyDescent="0.35">
      <c r="A18" s="55" t="s">
        <v>22</v>
      </c>
      <c r="B18" s="4" t="s">
        <v>23</v>
      </c>
      <c r="C18" s="56"/>
      <c r="D18" s="56"/>
      <c r="E18" s="56"/>
      <c r="F18" s="54">
        <f t="shared" si="1"/>
        <v>0</v>
      </c>
      <c r="G18" s="54">
        <f t="shared" si="1"/>
        <v>0</v>
      </c>
      <c r="H18" s="54">
        <f t="shared" si="1"/>
        <v>0</v>
      </c>
      <c r="I18" s="54">
        <f t="shared" si="1"/>
        <v>0</v>
      </c>
    </row>
    <row r="19" spans="1:9" s="98" customFormat="1" ht="12" customHeight="1" x14ac:dyDescent="0.35">
      <c r="A19" s="55" t="s">
        <v>24</v>
      </c>
      <c r="B19" s="4" t="s">
        <v>358</v>
      </c>
      <c r="C19" s="56"/>
      <c r="D19" s="56"/>
      <c r="E19" s="56"/>
      <c r="F19" s="54">
        <f t="shared" si="1"/>
        <v>0</v>
      </c>
      <c r="G19" s="54">
        <f t="shared" si="1"/>
        <v>0</v>
      </c>
      <c r="H19" s="54">
        <f t="shared" si="1"/>
        <v>0</v>
      </c>
      <c r="I19" s="54">
        <f t="shared" si="1"/>
        <v>0</v>
      </c>
    </row>
    <row r="20" spans="1:9" s="98" customFormat="1" ht="12" customHeight="1" x14ac:dyDescent="0.35">
      <c r="A20" s="55" t="s">
        <v>26</v>
      </c>
      <c r="B20" s="4" t="s">
        <v>359</v>
      </c>
      <c r="C20" s="56"/>
      <c r="D20" s="56"/>
      <c r="E20" s="56"/>
      <c r="F20" s="54">
        <f t="shared" si="1"/>
        <v>0</v>
      </c>
      <c r="G20" s="54">
        <f t="shared" si="1"/>
        <v>0</v>
      </c>
      <c r="H20" s="54">
        <f t="shared" si="1"/>
        <v>0</v>
      </c>
      <c r="I20" s="54">
        <f t="shared" si="1"/>
        <v>0</v>
      </c>
    </row>
    <row r="21" spans="1:9" s="98" customFormat="1" ht="12" customHeight="1" x14ac:dyDescent="0.35">
      <c r="A21" s="55" t="s">
        <v>28</v>
      </c>
      <c r="B21" s="4" t="s">
        <v>29</v>
      </c>
      <c r="C21" s="56"/>
      <c r="D21" s="56"/>
      <c r="E21" s="56"/>
      <c r="F21" s="54"/>
      <c r="G21" s="54"/>
      <c r="H21" s="54"/>
      <c r="I21" s="192" t="e">
        <f>+H21/G21</f>
        <v>#DIV/0!</v>
      </c>
    </row>
    <row r="22" spans="1:9" s="75" customFormat="1" ht="12" customHeight="1" thickBot="1" x14ac:dyDescent="0.4">
      <c r="A22" s="58" t="s">
        <v>30</v>
      </c>
      <c r="B22" s="6" t="s">
        <v>31</v>
      </c>
      <c r="C22" s="60"/>
      <c r="D22" s="60"/>
      <c r="E22" s="60"/>
      <c r="F22" s="54">
        <f t="shared" si="1"/>
        <v>0</v>
      </c>
      <c r="G22" s="54">
        <f t="shared" si="1"/>
        <v>0</v>
      </c>
      <c r="H22" s="54">
        <f t="shared" si="1"/>
        <v>0</v>
      </c>
      <c r="I22" s="197"/>
    </row>
    <row r="23" spans="1:9" s="75" customFormat="1" ht="21" customHeight="1" thickBot="1" x14ac:dyDescent="0.4">
      <c r="A23" s="1" t="s">
        <v>32</v>
      </c>
      <c r="B23" s="2" t="s">
        <v>33</v>
      </c>
      <c r="C23" s="52">
        <f>+C24+C25+C26+C27+C28</f>
        <v>0</v>
      </c>
      <c r="D23" s="52"/>
      <c r="E23" s="52">
        <f>+E24+E25+E26+E27+E28</f>
        <v>0</v>
      </c>
      <c r="F23" s="52">
        <f>+F24+F25+F26+F27+F28</f>
        <v>0</v>
      </c>
      <c r="G23" s="52">
        <f>+G24+G25+G26+G27+G28</f>
        <v>0</v>
      </c>
      <c r="H23" s="52">
        <f>+H24+H25+H26+H27+H28</f>
        <v>0</v>
      </c>
      <c r="I23" s="52">
        <f>+I24+I25+I26+I27+I28</f>
        <v>0</v>
      </c>
    </row>
    <row r="24" spans="1:9" s="75" customFormat="1" ht="12" customHeight="1" x14ac:dyDescent="0.35">
      <c r="A24" s="53" t="s">
        <v>34</v>
      </c>
      <c r="B24" s="3" t="s">
        <v>35</v>
      </c>
      <c r="C24" s="54"/>
      <c r="D24" s="54"/>
      <c r="E24" s="54"/>
      <c r="F24" s="54">
        <f t="shared" ref="F24:I29" si="2">+C24+D24+E24</f>
        <v>0</v>
      </c>
      <c r="G24" s="54">
        <f t="shared" si="2"/>
        <v>0</v>
      </c>
      <c r="H24" s="54">
        <f t="shared" si="2"/>
        <v>0</v>
      </c>
      <c r="I24" s="54">
        <f t="shared" si="2"/>
        <v>0</v>
      </c>
    </row>
    <row r="25" spans="1:9" s="98" customFormat="1" ht="12" customHeight="1" x14ac:dyDescent="0.35">
      <c r="A25" s="55" t="s">
        <v>36</v>
      </c>
      <c r="B25" s="4" t="s">
        <v>37</v>
      </c>
      <c r="C25" s="56"/>
      <c r="D25" s="56"/>
      <c r="E25" s="56"/>
      <c r="F25" s="54">
        <f t="shared" si="2"/>
        <v>0</v>
      </c>
      <c r="G25" s="54">
        <f t="shared" si="2"/>
        <v>0</v>
      </c>
      <c r="H25" s="54">
        <f t="shared" si="2"/>
        <v>0</v>
      </c>
      <c r="I25" s="54">
        <f t="shared" si="2"/>
        <v>0</v>
      </c>
    </row>
    <row r="26" spans="1:9" s="98" customFormat="1" ht="12" customHeight="1" x14ac:dyDescent="0.35">
      <c r="A26" s="55" t="s">
        <v>38</v>
      </c>
      <c r="B26" s="4" t="s">
        <v>360</v>
      </c>
      <c r="C26" s="56"/>
      <c r="D26" s="56"/>
      <c r="E26" s="56"/>
      <c r="F26" s="54">
        <f t="shared" si="2"/>
        <v>0</v>
      </c>
      <c r="G26" s="54">
        <f t="shared" si="2"/>
        <v>0</v>
      </c>
      <c r="H26" s="54">
        <f t="shared" si="2"/>
        <v>0</v>
      </c>
      <c r="I26" s="54">
        <f t="shared" si="2"/>
        <v>0</v>
      </c>
    </row>
    <row r="27" spans="1:9" s="98" customFormat="1" ht="12" customHeight="1" x14ac:dyDescent="0.35">
      <c r="A27" s="55" t="s">
        <v>40</v>
      </c>
      <c r="B27" s="4" t="s">
        <v>361</v>
      </c>
      <c r="C27" s="56"/>
      <c r="D27" s="56"/>
      <c r="E27" s="56"/>
      <c r="F27" s="54">
        <f t="shared" si="2"/>
        <v>0</v>
      </c>
      <c r="G27" s="54">
        <f t="shared" si="2"/>
        <v>0</v>
      </c>
      <c r="H27" s="54">
        <f t="shared" si="2"/>
        <v>0</v>
      </c>
      <c r="I27" s="54">
        <f t="shared" si="2"/>
        <v>0</v>
      </c>
    </row>
    <row r="28" spans="1:9" s="98" customFormat="1" ht="12" customHeight="1" x14ac:dyDescent="0.35">
      <c r="A28" s="55" t="s">
        <v>42</v>
      </c>
      <c r="B28" s="4" t="s">
        <v>43</v>
      </c>
      <c r="C28" s="56"/>
      <c r="D28" s="56"/>
      <c r="E28" s="56"/>
      <c r="F28" s="54">
        <f t="shared" si="2"/>
        <v>0</v>
      </c>
      <c r="G28" s="54"/>
      <c r="H28" s="54"/>
      <c r="I28" s="54"/>
    </row>
    <row r="29" spans="1:9" s="98" customFormat="1" ht="12" customHeight="1" thickBot="1" x14ac:dyDescent="0.4">
      <c r="A29" s="58" t="s">
        <v>44</v>
      </c>
      <c r="B29" s="6" t="s">
        <v>45</v>
      </c>
      <c r="C29" s="60"/>
      <c r="D29" s="60"/>
      <c r="E29" s="60"/>
      <c r="F29" s="54">
        <f t="shared" si="2"/>
        <v>0</v>
      </c>
      <c r="G29" s="54"/>
      <c r="H29" s="54"/>
      <c r="I29" s="54"/>
    </row>
    <row r="30" spans="1:9" s="98" customFormat="1" ht="12" customHeight="1" thickBot="1" x14ac:dyDescent="0.4">
      <c r="A30" s="1" t="s">
        <v>46</v>
      </c>
      <c r="B30" s="2" t="s">
        <v>47</v>
      </c>
      <c r="C30" s="61">
        <f>+C31+C34+C35+C36</f>
        <v>0</v>
      </c>
      <c r="D30" s="61"/>
      <c r="E30" s="61">
        <f>+E31+E34+E35+E36</f>
        <v>0</v>
      </c>
      <c r="F30" s="61">
        <f>+F31+F34+F35+F36</f>
        <v>0</v>
      </c>
      <c r="G30" s="61">
        <f>+G31+G34+G35+G36</f>
        <v>0</v>
      </c>
      <c r="H30" s="61">
        <f>+H31+H34+H35+H36</f>
        <v>0</v>
      </c>
      <c r="I30" s="61">
        <f>+I31+I34+I35+I36</f>
        <v>0</v>
      </c>
    </row>
    <row r="31" spans="1:9" s="98" customFormat="1" ht="12" customHeight="1" x14ac:dyDescent="0.35">
      <c r="A31" s="53" t="s">
        <v>48</v>
      </c>
      <c r="B31" s="3" t="s">
        <v>49</v>
      </c>
      <c r="C31" s="62">
        <f>+C32+C33</f>
        <v>0</v>
      </c>
      <c r="D31" s="62"/>
      <c r="E31" s="62">
        <f>+E32+E33</f>
        <v>0</v>
      </c>
      <c r="F31" s="54">
        <f t="shared" ref="F31:I36" si="3">+C31+D31+E31</f>
        <v>0</v>
      </c>
      <c r="G31" s="54"/>
      <c r="H31" s="54"/>
      <c r="I31" s="54"/>
    </row>
    <row r="32" spans="1:9" s="98" customFormat="1" ht="12" customHeight="1" x14ac:dyDescent="0.35">
      <c r="A32" s="55" t="s">
        <v>50</v>
      </c>
      <c r="B32" s="4" t="s">
        <v>51</v>
      </c>
      <c r="C32" s="56"/>
      <c r="D32" s="56"/>
      <c r="E32" s="56"/>
      <c r="F32" s="54">
        <f t="shared" si="3"/>
        <v>0</v>
      </c>
      <c r="G32" s="54"/>
      <c r="H32" s="54"/>
      <c r="I32" s="54"/>
    </row>
    <row r="33" spans="1:9" s="98" customFormat="1" ht="12" customHeight="1" x14ac:dyDescent="0.35">
      <c r="A33" s="55" t="s">
        <v>52</v>
      </c>
      <c r="B33" s="4" t="s">
        <v>53</v>
      </c>
      <c r="C33" s="56"/>
      <c r="D33" s="56"/>
      <c r="E33" s="56"/>
      <c r="F33" s="54">
        <f t="shared" si="3"/>
        <v>0</v>
      </c>
      <c r="G33" s="54"/>
      <c r="H33" s="54"/>
      <c r="I33" s="54"/>
    </row>
    <row r="34" spans="1:9" s="98" customFormat="1" ht="12" customHeight="1" x14ac:dyDescent="0.35">
      <c r="A34" s="55" t="s">
        <v>54</v>
      </c>
      <c r="B34" s="4" t="s">
        <v>55</v>
      </c>
      <c r="C34" s="56"/>
      <c r="D34" s="56"/>
      <c r="E34" s="56"/>
      <c r="F34" s="54">
        <f t="shared" si="3"/>
        <v>0</v>
      </c>
      <c r="G34" s="54"/>
      <c r="H34" s="54"/>
      <c r="I34" s="54"/>
    </row>
    <row r="35" spans="1:9" s="98" customFormat="1" ht="12" customHeight="1" x14ac:dyDescent="0.35">
      <c r="A35" s="55" t="s">
        <v>56</v>
      </c>
      <c r="B35" s="4" t="s">
        <v>57</v>
      </c>
      <c r="C35" s="56"/>
      <c r="D35" s="56"/>
      <c r="E35" s="56"/>
      <c r="F35" s="54">
        <f t="shared" si="3"/>
        <v>0</v>
      </c>
      <c r="G35" s="54">
        <f t="shared" si="3"/>
        <v>0</v>
      </c>
      <c r="H35" s="54">
        <f t="shared" si="3"/>
        <v>0</v>
      </c>
      <c r="I35" s="54">
        <f t="shared" si="3"/>
        <v>0</v>
      </c>
    </row>
    <row r="36" spans="1:9" s="98" customFormat="1" ht="12" customHeight="1" thickBot="1" x14ac:dyDescent="0.4">
      <c r="A36" s="58" t="s">
        <v>58</v>
      </c>
      <c r="B36" s="6" t="s">
        <v>59</v>
      </c>
      <c r="C36" s="60"/>
      <c r="D36" s="60"/>
      <c r="E36" s="60"/>
      <c r="F36" s="54">
        <f t="shared" si="3"/>
        <v>0</v>
      </c>
      <c r="G36" s="54">
        <f t="shared" si="3"/>
        <v>0</v>
      </c>
      <c r="H36" s="54">
        <f t="shared" si="3"/>
        <v>0</v>
      </c>
      <c r="I36" s="54">
        <f t="shared" si="3"/>
        <v>0</v>
      </c>
    </row>
    <row r="37" spans="1:9" s="98" customFormat="1" ht="12" customHeight="1" thickBot="1" x14ac:dyDescent="0.4">
      <c r="A37" s="1" t="s">
        <v>60</v>
      </c>
      <c r="B37" s="2" t="s">
        <v>61</v>
      </c>
      <c r="C37" s="52">
        <f>SUM(C38:C47)</f>
        <v>0</v>
      </c>
      <c r="D37" s="52"/>
      <c r="E37" s="52">
        <f>SUM(E38:E47)</f>
        <v>0</v>
      </c>
      <c r="F37" s="52">
        <f>SUM(F38:F47)</f>
        <v>0</v>
      </c>
      <c r="G37" s="52">
        <f>SUM(G38:G47)</f>
        <v>0</v>
      </c>
      <c r="H37" s="52">
        <f>SUM(H38:H47)</f>
        <v>0</v>
      </c>
      <c r="I37" s="191" t="e">
        <f>+H37/G37</f>
        <v>#DIV/0!</v>
      </c>
    </row>
    <row r="38" spans="1:9" s="98" customFormat="1" ht="12" customHeight="1" x14ac:dyDescent="0.35">
      <c r="A38" s="53" t="s">
        <v>62</v>
      </c>
      <c r="B38" s="3" t="s">
        <v>63</v>
      </c>
      <c r="C38" s="54"/>
      <c r="D38" s="54"/>
      <c r="E38" s="54"/>
      <c r="F38" s="54">
        <f t="shared" ref="F38:I38" si="4">+C38+D38+E38</f>
        <v>0</v>
      </c>
      <c r="G38" s="54">
        <f t="shared" si="4"/>
        <v>0</v>
      </c>
      <c r="H38" s="54">
        <f t="shared" si="4"/>
        <v>0</v>
      </c>
      <c r="I38" s="54">
        <f t="shared" si="4"/>
        <v>0</v>
      </c>
    </row>
    <row r="39" spans="1:9" s="98" customFormat="1" ht="12" customHeight="1" x14ac:dyDescent="0.35">
      <c r="A39" s="55" t="s">
        <v>64</v>
      </c>
      <c r="B39" s="4" t="s">
        <v>65</v>
      </c>
      <c r="C39" s="56"/>
      <c r="D39" s="56"/>
      <c r="E39" s="56"/>
      <c r="F39" s="54"/>
      <c r="G39" s="54"/>
      <c r="H39" s="54"/>
      <c r="I39" s="192" t="e">
        <f>+H39/G39</f>
        <v>#DIV/0!</v>
      </c>
    </row>
    <row r="40" spans="1:9" s="98" customFormat="1" ht="12" customHeight="1" x14ac:dyDescent="0.35">
      <c r="A40" s="55" t="s">
        <v>66</v>
      </c>
      <c r="B40" s="4" t="s">
        <v>67</v>
      </c>
      <c r="C40" s="56"/>
      <c r="D40" s="56"/>
      <c r="E40" s="56"/>
      <c r="F40" s="54"/>
      <c r="G40" s="54"/>
      <c r="H40" s="54"/>
      <c r="I40" s="54"/>
    </row>
    <row r="41" spans="1:9" s="98" customFormat="1" ht="12" customHeight="1" x14ac:dyDescent="0.35">
      <c r="A41" s="55" t="s">
        <v>68</v>
      </c>
      <c r="B41" s="4" t="s">
        <v>69</v>
      </c>
      <c r="C41" s="56"/>
      <c r="D41" s="56"/>
      <c r="E41" s="56"/>
      <c r="F41" s="54"/>
      <c r="G41" s="54"/>
      <c r="H41" s="54"/>
      <c r="I41" s="54"/>
    </row>
    <row r="42" spans="1:9" s="98" customFormat="1" ht="12" customHeight="1" x14ac:dyDescent="0.35">
      <c r="A42" s="55" t="s">
        <v>70</v>
      </c>
      <c r="B42" s="4" t="s">
        <v>71</v>
      </c>
      <c r="C42" s="56"/>
      <c r="D42" s="56"/>
      <c r="E42" s="56"/>
      <c r="F42" s="54"/>
      <c r="G42" s="54"/>
      <c r="H42" s="54"/>
      <c r="I42" s="192" t="e">
        <f>+H42/G42</f>
        <v>#DIV/0!</v>
      </c>
    </row>
    <row r="43" spans="1:9" s="98" customFormat="1" ht="12" customHeight="1" x14ac:dyDescent="0.35">
      <c r="A43" s="55" t="s">
        <v>72</v>
      </c>
      <c r="B43" s="4" t="s">
        <v>73</v>
      </c>
      <c r="C43" s="56"/>
      <c r="D43" s="56"/>
      <c r="E43" s="56"/>
      <c r="F43" s="54"/>
      <c r="G43" s="54"/>
      <c r="H43" s="54"/>
      <c r="I43" s="192" t="e">
        <f>+H43/G43</f>
        <v>#DIV/0!</v>
      </c>
    </row>
    <row r="44" spans="1:9" s="98" customFormat="1" ht="12" customHeight="1" x14ac:dyDescent="0.35">
      <c r="A44" s="55" t="s">
        <v>74</v>
      </c>
      <c r="B44" s="4" t="s">
        <v>75</v>
      </c>
      <c r="C44" s="56"/>
      <c r="D44" s="56"/>
      <c r="E44" s="56"/>
      <c r="F44" s="54"/>
      <c r="G44" s="54"/>
      <c r="H44" s="54"/>
      <c r="I44" s="54"/>
    </row>
    <row r="45" spans="1:9" s="98" customFormat="1" ht="12" customHeight="1" x14ac:dyDescent="0.35">
      <c r="A45" s="55" t="s">
        <v>76</v>
      </c>
      <c r="B45" s="4" t="s">
        <v>77</v>
      </c>
      <c r="C45" s="56"/>
      <c r="D45" s="56"/>
      <c r="E45" s="56"/>
      <c r="F45" s="54"/>
      <c r="G45" s="54"/>
      <c r="H45" s="54"/>
      <c r="I45" s="192">
        <v>0</v>
      </c>
    </row>
    <row r="46" spans="1:9" s="98" customFormat="1" ht="12" customHeight="1" x14ac:dyDescent="0.35">
      <c r="A46" s="55" t="s">
        <v>78</v>
      </c>
      <c r="B46" s="4" t="s">
        <v>79</v>
      </c>
      <c r="C46" s="63"/>
      <c r="D46" s="63"/>
      <c r="E46" s="63"/>
      <c r="F46" s="54"/>
      <c r="G46" s="54"/>
      <c r="H46" s="54"/>
      <c r="I46" s="54"/>
    </row>
    <row r="47" spans="1:9" s="98" customFormat="1" ht="12" customHeight="1" thickBot="1" x14ac:dyDescent="0.4">
      <c r="A47" s="58" t="s">
        <v>80</v>
      </c>
      <c r="B47" s="6" t="s">
        <v>81</v>
      </c>
      <c r="C47" s="64"/>
      <c r="D47" s="64"/>
      <c r="E47" s="64"/>
      <c r="F47" s="54"/>
      <c r="G47" s="54"/>
      <c r="H47" s="54"/>
      <c r="I47" s="192" t="e">
        <f>+H47/G47</f>
        <v>#DIV/0!</v>
      </c>
    </row>
    <row r="48" spans="1:9" s="98" customFormat="1" ht="12" customHeight="1" thickBot="1" x14ac:dyDescent="0.4">
      <c r="A48" s="1" t="s">
        <v>82</v>
      </c>
      <c r="B48" s="2" t="s">
        <v>83</v>
      </c>
      <c r="C48" s="52">
        <f>SUM(C49:C53)</f>
        <v>0</v>
      </c>
      <c r="D48" s="52"/>
      <c r="E48" s="52">
        <f>SUM(E49:E53)</f>
        <v>0</v>
      </c>
      <c r="F48" s="52">
        <f>SUM(F49:F53)</f>
        <v>0</v>
      </c>
      <c r="G48" s="52">
        <f>SUM(G49:G53)</f>
        <v>0</v>
      </c>
      <c r="H48" s="52">
        <f>SUM(H49:H53)</f>
        <v>0</v>
      </c>
      <c r="I48" s="52">
        <f>SUM(I49:I53)</f>
        <v>0</v>
      </c>
    </row>
    <row r="49" spans="1:9" s="98" customFormat="1" ht="12" customHeight="1" x14ac:dyDescent="0.35">
      <c r="A49" s="53" t="s">
        <v>84</v>
      </c>
      <c r="B49" s="3" t="s">
        <v>85</v>
      </c>
      <c r="C49" s="65"/>
      <c r="D49" s="65"/>
      <c r="E49" s="65"/>
      <c r="F49" s="54">
        <f t="shared" ref="F49:I53" si="5">+C49+D49+E49</f>
        <v>0</v>
      </c>
      <c r="G49" s="54">
        <f t="shared" si="5"/>
        <v>0</v>
      </c>
      <c r="H49" s="54">
        <f t="shared" si="5"/>
        <v>0</v>
      </c>
      <c r="I49" s="54">
        <f t="shared" si="5"/>
        <v>0</v>
      </c>
    </row>
    <row r="50" spans="1:9" s="98" customFormat="1" ht="12" customHeight="1" x14ac:dyDescent="0.35">
      <c r="A50" s="55" t="s">
        <v>86</v>
      </c>
      <c r="B50" s="4" t="s">
        <v>87</v>
      </c>
      <c r="C50" s="63"/>
      <c r="D50" s="63"/>
      <c r="E50" s="63"/>
      <c r="F50" s="54">
        <f t="shared" si="5"/>
        <v>0</v>
      </c>
      <c r="G50" s="54"/>
      <c r="H50" s="54"/>
      <c r="I50" s="54"/>
    </row>
    <row r="51" spans="1:9" s="98" customFormat="1" ht="12" customHeight="1" x14ac:dyDescent="0.35">
      <c r="A51" s="55" t="s">
        <v>88</v>
      </c>
      <c r="B51" s="4" t="s">
        <v>89</v>
      </c>
      <c r="C51" s="63"/>
      <c r="D51" s="63"/>
      <c r="E51" s="63"/>
      <c r="F51" s="54">
        <f t="shared" si="5"/>
        <v>0</v>
      </c>
      <c r="G51" s="54">
        <f t="shared" si="5"/>
        <v>0</v>
      </c>
      <c r="H51" s="54">
        <f t="shared" si="5"/>
        <v>0</v>
      </c>
      <c r="I51" s="54">
        <f t="shared" si="5"/>
        <v>0</v>
      </c>
    </row>
    <row r="52" spans="1:9" s="98" customFormat="1" ht="12" customHeight="1" x14ac:dyDescent="0.35">
      <c r="A52" s="55" t="s">
        <v>90</v>
      </c>
      <c r="B52" s="4" t="s">
        <v>91</v>
      </c>
      <c r="C52" s="63"/>
      <c r="D52" s="63"/>
      <c r="E52" s="63"/>
      <c r="F52" s="54">
        <f t="shared" si="5"/>
        <v>0</v>
      </c>
      <c r="G52" s="54">
        <f t="shared" si="5"/>
        <v>0</v>
      </c>
      <c r="H52" s="54">
        <f t="shared" si="5"/>
        <v>0</v>
      </c>
      <c r="I52" s="54">
        <f t="shared" si="5"/>
        <v>0</v>
      </c>
    </row>
    <row r="53" spans="1:9" s="98" customFormat="1" ht="12" customHeight="1" thickBot="1" x14ac:dyDescent="0.4">
      <c r="A53" s="58" t="s">
        <v>92</v>
      </c>
      <c r="B53" s="6" t="s">
        <v>93</v>
      </c>
      <c r="C53" s="64"/>
      <c r="D53" s="64"/>
      <c r="E53" s="64"/>
      <c r="F53" s="54">
        <f t="shared" si="5"/>
        <v>0</v>
      </c>
      <c r="G53" s="54">
        <f t="shared" si="5"/>
        <v>0</v>
      </c>
      <c r="H53" s="54">
        <f t="shared" si="5"/>
        <v>0</v>
      </c>
      <c r="I53" s="54">
        <f t="shared" si="5"/>
        <v>0</v>
      </c>
    </row>
    <row r="54" spans="1:9" s="98" customFormat="1" ht="12" customHeight="1" thickBot="1" x14ac:dyDescent="0.4">
      <c r="A54" s="1" t="s">
        <v>94</v>
      </c>
      <c r="B54" s="2" t="s">
        <v>95</v>
      </c>
      <c r="C54" s="52">
        <f>SUM(C55:C57)</f>
        <v>0</v>
      </c>
      <c r="D54" s="52"/>
      <c r="E54" s="52">
        <f>SUM(E55:E57)</f>
        <v>0</v>
      </c>
      <c r="F54" s="52">
        <f>SUM(F55:F57)</f>
        <v>0</v>
      </c>
      <c r="G54" s="52">
        <f>SUM(G55:G57)</f>
        <v>0</v>
      </c>
      <c r="H54" s="52">
        <f>SUM(H55:H57)</f>
        <v>0</v>
      </c>
      <c r="I54" s="52">
        <f>SUM(I55:I57)</f>
        <v>0</v>
      </c>
    </row>
    <row r="55" spans="1:9" s="75" customFormat="1" ht="21.75" customHeight="1" x14ac:dyDescent="0.35">
      <c r="A55" s="53" t="s">
        <v>96</v>
      </c>
      <c r="B55" s="3" t="s">
        <v>97</v>
      </c>
      <c r="C55" s="54"/>
      <c r="D55" s="54"/>
      <c r="E55" s="54"/>
      <c r="F55" s="54">
        <f t="shared" ref="F55:I58" si="6">+C55+D55+E55</f>
        <v>0</v>
      </c>
      <c r="G55" s="54">
        <f t="shared" si="6"/>
        <v>0</v>
      </c>
      <c r="H55" s="54">
        <f t="shared" si="6"/>
        <v>0</v>
      </c>
      <c r="I55" s="54">
        <f t="shared" si="6"/>
        <v>0</v>
      </c>
    </row>
    <row r="56" spans="1:9" s="75" customFormat="1" ht="20.25" customHeight="1" x14ac:dyDescent="0.35">
      <c r="A56" s="55" t="s">
        <v>98</v>
      </c>
      <c r="B56" s="4" t="s">
        <v>99</v>
      </c>
      <c r="C56" s="56"/>
      <c r="D56" s="56"/>
      <c r="E56" s="56"/>
      <c r="F56" s="54">
        <f t="shared" si="6"/>
        <v>0</v>
      </c>
      <c r="G56" s="54">
        <f t="shared" si="6"/>
        <v>0</v>
      </c>
      <c r="H56" s="54">
        <f t="shared" si="6"/>
        <v>0</v>
      </c>
      <c r="I56" s="54">
        <f t="shared" si="6"/>
        <v>0</v>
      </c>
    </row>
    <row r="57" spans="1:9" s="75" customFormat="1" ht="12" customHeight="1" x14ac:dyDescent="0.35">
      <c r="A57" s="55" t="s">
        <v>100</v>
      </c>
      <c r="B57" s="4" t="s">
        <v>101</v>
      </c>
      <c r="C57" s="56"/>
      <c r="D57" s="56"/>
      <c r="E57" s="56"/>
      <c r="F57" s="54">
        <f t="shared" si="6"/>
        <v>0</v>
      </c>
      <c r="G57" s="54"/>
      <c r="H57" s="54"/>
      <c r="I57" s="54"/>
    </row>
    <row r="58" spans="1:9" s="75" customFormat="1" ht="12" customHeight="1" thickBot="1" x14ac:dyDescent="0.4">
      <c r="A58" s="58" t="s">
        <v>102</v>
      </c>
      <c r="B58" s="6" t="s">
        <v>103</v>
      </c>
      <c r="C58" s="60"/>
      <c r="D58" s="60"/>
      <c r="E58" s="60"/>
      <c r="F58" s="54">
        <f t="shared" si="6"/>
        <v>0</v>
      </c>
      <c r="G58" s="54">
        <f t="shared" si="6"/>
        <v>0</v>
      </c>
      <c r="H58" s="54">
        <f t="shared" si="6"/>
        <v>0</v>
      </c>
      <c r="I58" s="54">
        <f t="shared" si="6"/>
        <v>0</v>
      </c>
    </row>
    <row r="59" spans="1:9" s="75" customFormat="1" ht="12" customHeight="1" thickBot="1" x14ac:dyDescent="0.4">
      <c r="A59" s="1" t="s">
        <v>104</v>
      </c>
      <c r="B59" s="7" t="s">
        <v>105</v>
      </c>
      <c r="C59" s="52">
        <f>SUM(C60:C62)</f>
        <v>0</v>
      </c>
      <c r="D59" s="52"/>
      <c r="E59" s="52">
        <f>SUM(E60:E62)</f>
        <v>0</v>
      </c>
      <c r="F59" s="52">
        <f>SUM(F60:F62)</f>
        <v>0</v>
      </c>
      <c r="G59" s="52">
        <f>SUM(G60:G62)</f>
        <v>0</v>
      </c>
      <c r="H59" s="52">
        <f>SUM(H60:H62)</f>
        <v>0</v>
      </c>
      <c r="I59" s="52">
        <f>SUM(I60:I62)</f>
        <v>0</v>
      </c>
    </row>
    <row r="60" spans="1:9" s="75" customFormat="1" ht="21.75" customHeight="1" x14ac:dyDescent="0.35">
      <c r="A60" s="53" t="s">
        <v>106</v>
      </c>
      <c r="B60" s="3" t="s">
        <v>107</v>
      </c>
      <c r="C60" s="63"/>
      <c r="D60" s="63"/>
      <c r="E60" s="63"/>
      <c r="F60" s="54">
        <f t="shared" ref="F60:I63" si="7">+C60+D60+E60</f>
        <v>0</v>
      </c>
      <c r="G60" s="54">
        <f t="shared" si="7"/>
        <v>0</v>
      </c>
      <c r="H60" s="54">
        <f t="shared" si="7"/>
        <v>0</v>
      </c>
      <c r="I60" s="54">
        <f t="shared" si="7"/>
        <v>0</v>
      </c>
    </row>
    <row r="61" spans="1:9" s="75" customFormat="1" ht="20.25" customHeight="1" x14ac:dyDescent="0.35">
      <c r="A61" s="55" t="s">
        <v>108</v>
      </c>
      <c r="B61" s="4" t="s">
        <v>109</v>
      </c>
      <c r="C61" s="63"/>
      <c r="D61" s="63"/>
      <c r="E61" s="63"/>
      <c r="F61" s="54">
        <f t="shared" si="7"/>
        <v>0</v>
      </c>
      <c r="G61" s="54">
        <f t="shared" si="7"/>
        <v>0</v>
      </c>
      <c r="H61" s="54">
        <f t="shared" si="7"/>
        <v>0</v>
      </c>
      <c r="I61" s="54">
        <f t="shared" si="7"/>
        <v>0</v>
      </c>
    </row>
    <row r="62" spans="1:9" s="75" customFormat="1" ht="12" customHeight="1" x14ac:dyDescent="0.35">
      <c r="A62" s="55" t="s">
        <v>110</v>
      </c>
      <c r="B62" s="4" t="s">
        <v>111</v>
      </c>
      <c r="C62" s="63"/>
      <c r="D62" s="63"/>
      <c r="E62" s="63"/>
      <c r="F62" s="54">
        <f t="shared" si="7"/>
        <v>0</v>
      </c>
      <c r="G62" s="54">
        <f t="shared" si="7"/>
        <v>0</v>
      </c>
      <c r="H62" s="54">
        <f t="shared" si="7"/>
        <v>0</v>
      </c>
      <c r="I62" s="54">
        <f t="shared" si="7"/>
        <v>0</v>
      </c>
    </row>
    <row r="63" spans="1:9" s="75" customFormat="1" ht="12" customHeight="1" thickBot="1" x14ac:dyDescent="0.4">
      <c r="A63" s="58" t="s">
        <v>112</v>
      </c>
      <c r="B63" s="6" t="s">
        <v>113</v>
      </c>
      <c r="C63" s="63"/>
      <c r="D63" s="63"/>
      <c r="E63" s="63"/>
      <c r="F63" s="54">
        <f t="shared" si="7"/>
        <v>0</v>
      </c>
      <c r="G63" s="54">
        <f t="shared" si="7"/>
        <v>0</v>
      </c>
      <c r="H63" s="54">
        <f t="shared" si="7"/>
        <v>0</v>
      </c>
      <c r="I63" s="54">
        <f t="shared" si="7"/>
        <v>0</v>
      </c>
    </row>
    <row r="64" spans="1:9" s="75" customFormat="1" ht="12" customHeight="1" thickBot="1" x14ac:dyDescent="0.4">
      <c r="A64" s="1" t="s">
        <v>114</v>
      </c>
      <c r="B64" s="2" t="s">
        <v>115</v>
      </c>
      <c r="C64" s="61">
        <f>+C9+C16+C23+C30+C37+C48+C54+C59</f>
        <v>0</v>
      </c>
      <c r="D64" s="61"/>
      <c r="E64" s="61">
        <f>+E9+E16+E23+E30+E37+E48+E54+E59</f>
        <v>0</v>
      </c>
      <c r="F64" s="61">
        <f>+F9+F16+F23+F30+F37+F48+F54+F59</f>
        <v>0</v>
      </c>
      <c r="G64" s="61">
        <f>+G9+G16+G23+G30+G37+G48+G54+G59</f>
        <v>0</v>
      </c>
      <c r="H64" s="61">
        <f>+H9+H16+H23+H30+H37+H48+H54+H59</f>
        <v>0</v>
      </c>
      <c r="I64" s="193" t="e">
        <f>+H64/G64</f>
        <v>#DIV/0!</v>
      </c>
    </row>
    <row r="65" spans="1:9" s="75" customFormat="1" ht="12" customHeight="1" thickBot="1" x14ac:dyDescent="0.3">
      <c r="A65" s="66" t="s">
        <v>362</v>
      </c>
      <c r="B65" s="7" t="s">
        <v>117</v>
      </c>
      <c r="C65" s="52">
        <f>SUM(C66:C68)</f>
        <v>0</v>
      </c>
      <c r="D65" s="52"/>
      <c r="E65" s="52">
        <f>SUM(E66:E68)</f>
        <v>0</v>
      </c>
      <c r="F65" s="52">
        <f>SUM(F66:F68)</f>
        <v>0</v>
      </c>
      <c r="G65" s="52">
        <f>SUM(G66:G68)</f>
        <v>0</v>
      </c>
      <c r="H65" s="52">
        <f>SUM(H66:H68)</f>
        <v>0</v>
      </c>
      <c r="I65" s="52">
        <f>SUM(I66:I68)</f>
        <v>0</v>
      </c>
    </row>
    <row r="66" spans="1:9" s="75" customFormat="1" ht="12" customHeight="1" x14ac:dyDescent="0.35">
      <c r="A66" s="53" t="s">
        <v>118</v>
      </c>
      <c r="B66" s="3" t="s">
        <v>119</v>
      </c>
      <c r="C66" s="63"/>
      <c r="D66" s="63"/>
      <c r="E66" s="63"/>
      <c r="F66" s="54">
        <f t="shared" ref="F66:I68" si="8">+C66+D66+E66</f>
        <v>0</v>
      </c>
      <c r="G66" s="54">
        <f t="shared" si="8"/>
        <v>0</v>
      </c>
      <c r="H66" s="54">
        <f t="shared" si="8"/>
        <v>0</v>
      </c>
      <c r="I66" s="54">
        <f t="shared" si="8"/>
        <v>0</v>
      </c>
    </row>
    <row r="67" spans="1:9" s="75" customFormat="1" ht="12" customHeight="1" x14ac:dyDescent="0.35">
      <c r="A67" s="55" t="s">
        <v>120</v>
      </c>
      <c r="B67" s="4" t="s">
        <v>121</v>
      </c>
      <c r="C67" s="63"/>
      <c r="D67" s="63"/>
      <c r="E67" s="63"/>
      <c r="F67" s="54">
        <f t="shared" si="8"/>
        <v>0</v>
      </c>
      <c r="G67" s="54">
        <f t="shared" si="8"/>
        <v>0</v>
      </c>
      <c r="H67" s="54">
        <f t="shared" si="8"/>
        <v>0</v>
      </c>
      <c r="I67" s="54">
        <f t="shared" si="8"/>
        <v>0</v>
      </c>
    </row>
    <row r="68" spans="1:9" s="75" customFormat="1" ht="12" customHeight="1" thickBot="1" x14ac:dyDescent="0.4">
      <c r="A68" s="58" t="s">
        <v>122</v>
      </c>
      <c r="B68" s="9" t="s">
        <v>363</v>
      </c>
      <c r="C68" s="63"/>
      <c r="D68" s="63"/>
      <c r="E68" s="63"/>
      <c r="F68" s="54">
        <f t="shared" si="8"/>
        <v>0</v>
      </c>
      <c r="G68" s="54">
        <f t="shared" si="8"/>
        <v>0</v>
      </c>
      <c r="H68" s="54">
        <f t="shared" si="8"/>
        <v>0</v>
      </c>
      <c r="I68" s="54">
        <f t="shared" si="8"/>
        <v>0</v>
      </c>
    </row>
    <row r="69" spans="1:9" s="75" customFormat="1" ht="12" customHeight="1" thickBot="1" x14ac:dyDescent="0.3">
      <c r="A69" s="66" t="s">
        <v>124</v>
      </c>
      <c r="B69" s="7" t="s">
        <v>125</v>
      </c>
      <c r="C69" s="52">
        <f>SUM(C70:C73)</f>
        <v>0</v>
      </c>
      <c r="D69" s="52"/>
      <c r="E69" s="52">
        <f>SUM(E70:E73)</f>
        <v>0</v>
      </c>
      <c r="F69" s="52">
        <f>SUM(F70:F73)</f>
        <v>0</v>
      </c>
      <c r="G69" s="52">
        <f>SUM(G70:G73)</f>
        <v>0</v>
      </c>
      <c r="H69" s="52">
        <f>SUM(H70:H73)</f>
        <v>0</v>
      </c>
      <c r="I69" s="52">
        <f>SUM(I70:I73)</f>
        <v>0</v>
      </c>
    </row>
    <row r="70" spans="1:9" s="75" customFormat="1" ht="12" customHeight="1" x14ac:dyDescent="0.35">
      <c r="A70" s="53" t="s">
        <v>126</v>
      </c>
      <c r="B70" s="3" t="s">
        <v>127</v>
      </c>
      <c r="C70" s="63"/>
      <c r="D70" s="63"/>
      <c r="E70" s="63"/>
      <c r="F70" s="54">
        <f t="shared" ref="F70:I73" si="9">+C70+D70+E70</f>
        <v>0</v>
      </c>
      <c r="G70" s="54">
        <f t="shared" si="9"/>
        <v>0</v>
      </c>
      <c r="H70" s="54">
        <f t="shared" si="9"/>
        <v>0</v>
      </c>
      <c r="I70" s="54">
        <f t="shared" si="9"/>
        <v>0</v>
      </c>
    </row>
    <row r="71" spans="1:9" s="75" customFormat="1" ht="12" customHeight="1" x14ac:dyDescent="0.35">
      <c r="A71" s="55" t="s">
        <v>128</v>
      </c>
      <c r="B71" s="4" t="s">
        <v>129</v>
      </c>
      <c r="C71" s="63"/>
      <c r="D71" s="63"/>
      <c r="E71" s="63"/>
      <c r="F71" s="54">
        <f t="shared" si="9"/>
        <v>0</v>
      </c>
      <c r="G71" s="54">
        <f t="shared" si="9"/>
        <v>0</v>
      </c>
      <c r="H71" s="54">
        <f t="shared" si="9"/>
        <v>0</v>
      </c>
      <c r="I71" s="54">
        <f t="shared" si="9"/>
        <v>0</v>
      </c>
    </row>
    <row r="72" spans="1:9" s="75" customFormat="1" ht="12" customHeight="1" x14ac:dyDescent="0.35">
      <c r="A72" s="55" t="s">
        <v>130</v>
      </c>
      <c r="B72" s="4" t="s">
        <v>131</v>
      </c>
      <c r="C72" s="63"/>
      <c r="D72" s="63"/>
      <c r="E72" s="63"/>
      <c r="F72" s="54">
        <f t="shared" si="9"/>
        <v>0</v>
      </c>
      <c r="G72" s="54">
        <f t="shared" si="9"/>
        <v>0</v>
      </c>
      <c r="H72" s="54">
        <f t="shared" si="9"/>
        <v>0</v>
      </c>
      <c r="I72" s="54">
        <f t="shared" si="9"/>
        <v>0</v>
      </c>
    </row>
    <row r="73" spans="1:9" s="75" customFormat="1" ht="12" customHeight="1" thickBot="1" x14ac:dyDescent="0.4">
      <c r="A73" s="58" t="s">
        <v>132</v>
      </c>
      <c r="B73" s="6" t="s">
        <v>133</v>
      </c>
      <c r="C73" s="63"/>
      <c r="D73" s="63"/>
      <c r="E73" s="63"/>
      <c r="F73" s="54">
        <f t="shared" si="9"/>
        <v>0</v>
      </c>
      <c r="G73" s="54">
        <f t="shared" si="9"/>
        <v>0</v>
      </c>
      <c r="H73" s="54">
        <f t="shared" si="9"/>
        <v>0</v>
      </c>
      <c r="I73" s="54">
        <f t="shared" si="9"/>
        <v>0</v>
      </c>
    </row>
    <row r="74" spans="1:9" s="75" customFormat="1" ht="12" customHeight="1" thickBot="1" x14ac:dyDescent="0.3">
      <c r="A74" s="66" t="s">
        <v>134</v>
      </c>
      <c r="B74" s="7" t="s">
        <v>135</v>
      </c>
      <c r="C74" s="52">
        <f>SUM(C75:C76)</f>
        <v>0</v>
      </c>
      <c r="D74" s="52"/>
      <c r="E74" s="52">
        <f>SUM(E75:E76)</f>
        <v>0</v>
      </c>
      <c r="F74" s="52">
        <f>SUM(F75:F76)</f>
        <v>0</v>
      </c>
      <c r="G74" s="52">
        <f>SUM(G75:G76)</f>
        <v>0</v>
      </c>
      <c r="H74" s="52">
        <f>SUM(H75:H76)</f>
        <v>0</v>
      </c>
      <c r="I74" s="191" t="e">
        <f>SUM(I75:I76)</f>
        <v>#DIV/0!</v>
      </c>
    </row>
    <row r="75" spans="1:9" s="75" customFormat="1" ht="12" customHeight="1" x14ac:dyDescent="0.35">
      <c r="A75" s="53" t="s">
        <v>136</v>
      </c>
      <c r="B75" s="3" t="s">
        <v>137</v>
      </c>
      <c r="C75" s="63"/>
      <c r="D75" s="63"/>
      <c r="E75" s="63"/>
      <c r="F75" s="54"/>
      <c r="G75" s="54"/>
      <c r="H75" s="54"/>
      <c r="I75" s="192" t="e">
        <f>+H75/G75</f>
        <v>#DIV/0!</v>
      </c>
    </row>
    <row r="76" spans="1:9" s="98" customFormat="1" ht="12" customHeight="1" thickBot="1" x14ac:dyDescent="0.4">
      <c r="A76" s="58" t="s">
        <v>138</v>
      </c>
      <c r="B76" s="6" t="s">
        <v>139</v>
      </c>
      <c r="C76" s="63"/>
      <c r="D76" s="63"/>
      <c r="E76" s="63"/>
      <c r="F76" s="54"/>
      <c r="G76" s="54"/>
      <c r="H76" s="54"/>
      <c r="I76" s="54">
        <f t="shared" ref="I76" si="10">+F76+G76+H76</f>
        <v>0</v>
      </c>
    </row>
    <row r="77" spans="1:9" s="75" customFormat="1" ht="12" customHeight="1" thickBot="1" x14ac:dyDescent="0.3">
      <c r="A77" s="66" t="s">
        <v>140</v>
      </c>
      <c r="B77" s="7" t="s">
        <v>141</v>
      </c>
      <c r="C77" s="52">
        <f>SUM(C78:C80)</f>
        <v>0</v>
      </c>
      <c r="D77" s="52"/>
      <c r="E77" s="52">
        <f>SUM(E78:E80)</f>
        <v>0</v>
      </c>
      <c r="F77" s="52">
        <f>SUM(F78:F80)</f>
        <v>0</v>
      </c>
      <c r="G77" s="52">
        <f>SUM(G78:G80)</f>
        <v>0</v>
      </c>
      <c r="H77" s="52">
        <f>SUM(H78:H80)</f>
        <v>0</v>
      </c>
      <c r="I77" s="52">
        <f>SUM(I78:I80)</f>
        <v>0</v>
      </c>
    </row>
    <row r="78" spans="1:9" s="75" customFormat="1" ht="12" customHeight="1" x14ac:dyDescent="0.35">
      <c r="A78" s="53" t="s">
        <v>142</v>
      </c>
      <c r="B78" s="3" t="s">
        <v>143</v>
      </c>
      <c r="C78" s="63"/>
      <c r="D78" s="63"/>
      <c r="E78" s="63"/>
      <c r="F78" s="54">
        <f t="shared" ref="F78:I80" si="11">+C78+D78+E78</f>
        <v>0</v>
      </c>
      <c r="G78" s="54">
        <f t="shared" si="11"/>
        <v>0</v>
      </c>
      <c r="H78" s="54">
        <f t="shared" si="11"/>
        <v>0</v>
      </c>
      <c r="I78" s="54">
        <f t="shared" si="11"/>
        <v>0</v>
      </c>
    </row>
    <row r="79" spans="1:9" s="75" customFormat="1" ht="12" customHeight="1" x14ac:dyDescent="0.35">
      <c r="A79" s="55" t="s">
        <v>144</v>
      </c>
      <c r="B79" s="4" t="s">
        <v>145</v>
      </c>
      <c r="C79" s="63"/>
      <c r="D79" s="63"/>
      <c r="E79" s="63"/>
      <c r="F79" s="54">
        <f t="shared" si="11"/>
        <v>0</v>
      </c>
      <c r="G79" s="54">
        <f t="shared" si="11"/>
        <v>0</v>
      </c>
      <c r="H79" s="54">
        <f t="shared" si="11"/>
        <v>0</v>
      </c>
      <c r="I79" s="54">
        <f t="shared" si="11"/>
        <v>0</v>
      </c>
    </row>
    <row r="80" spans="1:9" s="75" customFormat="1" ht="12" customHeight="1" thickBot="1" x14ac:dyDescent="0.4">
      <c r="A80" s="58" t="s">
        <v>146</v>
      </c>
      <c r="B80" s="6" t="s">
        <v>147</v>
      </c>
      <c r="C80" s="63"/>
      <c r="D80" s="63"/>
      <c r="E80" s="63"/>
      <c r="F80" s="54">
        <f t="shared" si="11"/>
        <v>0</v>
      </c>
      <c r="G80" s="54">
        <f t="shared" si="11"/>
        <v>0</v>
      </c>
      <c r="H80" s="54">
        <f t="shared" si="11"/>
        <v>0</v>
      </c>
      <c r="I80" s="54">
        <f t="shared" si="11"/>
        <v>0</v>
      </c>
    </row>
    <row r="81" spans="1:9" s="75" customFormat="1" ht="12" customHeight="1" thickBot="1" x14ac:dyDescent="0.3">
      <c r="A81" s="66" t="s">
        <v>148</v>
      </c>
      <c r="B81" s="7" t="s">
        <v>149</v>
      </c>
      <c r="C81" s="52">
        <f>SUM(C82:C85)</f>
        <v>0</v>
      </c>
      <c r="D81" s="52"/>
      <c r="E81" s="52">
        <f>SUM(E82:E85)</f>
        <v>0</v>
      </c>
      <c r="F81" s="52">
        <f>SUM(F82:F85)</f>
        <v>0</v>
      </c>
      <c r="G81" s="52">
        <f>SUM(G82:G85)</f>
        <v>0</v>
      </c>
      <c r="H81" s="52">
        <f>SUM(H82:H85)</f>
        <v>0</v>
      </c>
      <c r="I81" s="52">
        <f>SUM(I82:I85)</f>
        <v>0</v>
      </c>
    </row>
    <row r="82" spans="1:9" s="75" customFormat="1" ht="12" customHeight="1" x14ac:dyDescent="0.25">
      <c r="A82" s="67" t="s">
        <v>150</v>
      </c>
      <c r="B82" s="3" t="s">
        <v>151</v>
      </c>
      <c r="C82" s="63"/>
      <c r="D82" s="63"/>
      <c r="E82" s="63"/>
      <c r="F82" s="54">
        <f t="shared" ref="F82:I85" si="12">+C82+D82+E82</f>
        <v>0</v>
      </c>
      <c r="G82" s="54">
        <f t="shared" si="12"/>
        <v>0</v>
      </c>
      <c r="H82" s="54">
        <f t="shared" si="12"/>
        <v>0</v>
      </c>
      <c r="I82" s="54">
        <f t="shared" si="12"/>
        <v>0</v>
      </c>
    </row>
    <row r="83" spans="1:9" s="75" customFormat="1" ht="12" customHeight="1" x14ac:dyDescent="0.25">
      <c r="A83" s="68" t="s">
        <v>152</v>
      </c>
      <c r="B83" s="4" t="s">
        <v>153</v>
      </c>
      <c r="C83" s="63"/>
      <c r="D83" s="63"/>
      <c r="E83" s="63"/>
      <c r="F83" s="54">
        <f t="shared" si="12"/>
        <v>0</v>
      </c>
      <c r="G83" s="54">
        <f t="shared" si="12"/>
        <v>0</v>
      </c>
      <c r="H83" s="54">
        <f t="shared" si="12"/>
        <v>0</v>
      </c>
      <c r="I83" s="54">
        <f t="shared" si="12"/>
        <v>0</v>
      </c>
    </row>
    <row r="84" spans="1:9" s="98" customFormat="1" ht="12" customHeight="1" x14ac:dyDescent="0.25">
      <c r="A84" s="68" t="s">
        <v>154</v>
      </c>
      <c r="B84" s="4" t="s">
        <v>155</v>
      </c>
      <c r="C84" s="63"/>
      <c r="D84" s="63"/>
      <c r="E84" s="63"/>
      <c r="F84" s="54">
        <f t="shared" si="12"/>
        <v>0</v>
      </c>
      <c r="G84" s="54">
        <f t="shared" si="12"/>
        <v>0</v>
      </c>
      <c r="H84" s="54">
        <f t="shared" si="12"/>
        <v>0</v>
      </c>
      <c r="I84" s="54">
        <f t="shared" si="12"/>
        <v>0</v>
      </c>
    </row>
    <row r="85" spans="1:9" s="98" customFormat="1" ht="12" customHeight="1" thickBot="1" x14ac:dyDescent="0.3">
      <c r="A85" s="69" t="s">
        <v>156</v>
      </c>
      <c r="B85" s="6" t="s">
        <v>157</v>
      </c>
      <c r="C85" s="63"/>
      <c r="D85" s="63"/>
      <c r="E85" s="63"/>
      <c r="F85" s="54">
        <f t="shared" si="12"/>
        <v>0</v>
      </c>
      <c r="G85" s="54">
        <f t="shared" si="12"/>
        <v>0</v>
      </c>
      <c r="H85" s="54">
        <f t="shared" si="12"/>
        <v>0</v>
      </c>
      <c r="I85" s="54">
        <f t="shared" si="12"/>
        <v>0</v>
      </c>
    </row>
    <row r="86" spans="1:9" s="98" customFormat="1" ht="12" customHeight="1" thickBot="1" x14ac:dyDescent="0.3">
      <c r="A86" s="66" t="s">
        <v>158</v>
      </c>
      <c r="B86" s="7" t="s">
        <v>159</v>
      </c>
      <c r="C86" s="70"/>
      <c r="D86" s="70"/>
      <c r="E86" s="70"/>
      <c r="F86" s="70"/>
      <c r="G86" s="70"/>
      <c r="H86" s="70"/>
      <c r="I86" s="70"/>
    </row>
    <row r="87" spans="1:9" s="98" customFormat="1" ht="12" customHeight="1" thickBot="1" x14ac:dyDescent="0.3">
      <c r="A87" s="66" t="s">
        <v>160</v>
      </c>
      <c r="B87" s="10" t="s">
        <v>161</v>
      </c>
      <c r="C87" s="61">
        <f>+C65+C69+C74+C77+C81+C86</f>
        <v>0</v>
      </c>
      <c r="D87" s="61"/>
      <c r="E87" s="61">
        <f>+E65+E69+E74+E77+E81+E86</f>
        <v>0</v>
      </c>
      <c r="F87" s="61">
        <f>+F65+F69+F74+F77+F81+F86</f>
        <v>0</v>
      </c>
      <c r="G87" s="61">
        <f>+G65+G69+G74+G77+G81+G86</f>
        <v>0</v>
      </c>
      <c r="H87" s="61">
        <f>+H65+H69+H74+H77+H81+H86</f>
        <v>0</v>
      </c>
      <c r="I87" s="193" t="e">
        <f>+I65+I69+I74+I77+I81+I86</f>
        <v>#DIV/0!</v>
      </c>
    </row>
    <row r="88" spans="1:9" s="75" customFormat="1" ht="12" customHeight="1" thickBot="1" x14ac:dyDescent="0.3">
      <c r="A88" s="71" t="s">
        <v>162</v>
      </c>
      <c r="B88" s="11" t="s">
        <v>364</v>
      </c>
      <c r="C88" s="61">
        <f>+C64+C87</f>
        <v>0</v>
      </c>
      <c r="D88" s="61"/>
      <c r="E88" s="61">
        <f>+E64+E87</f>
        <v>0</v>
      </c>
      <c r="F88" s="61">
        <f>+F64+F87</f>
        <v>0</v>
      </c>
      <c r="G88" s="61">
        <f>+G64+G87</f>
        <v>0</v>
      </c>
      <c r="H88" s="61">
        <f>+H64+H87</f>
        <v>0</v>
      </c>
      <c r="I88" s="193" t="e">
        <f>+H88/G88</f>
        <v>#DIV/0!</v>
      </c>
    </row>
    <row r="89" spans="1:9" s="75" customFormat="1" ht="15" customHeight="1" x14ac:dyDescent="0.35">
      <c r="A89" s="72"/>
      <c r="B89" s="99"/>
      <c r="C89" s="73"/>
      <c r="D89" s="73"/>
      <c r="E89" s="73"/>
      <c r="F89" s="73"/>
      <c r="G89" s="73"/>
      <c r="H89" s="73"/>
      <c r="I89" s="73"/>
    </row>
    <row r="90" spans="1:9" ht="10.5" x14ac:dyDescent="0.35">
      <c r="A90" s="74"/>
      <c r="B90" s="75"/>
      <c r="C90" s="76"/>
      <c r="D90" s="76"/>
      <c r="E90" s="76"/>
      <c r="F90" s="76"/>
      <c r="G90" s="76"/>
      <c r="H90" s="76"/>
      <c r="I90" s="76"/>
    </row>
    <row r="91" spans="1:9" s="97" customFormat="1" ht="16.5" customHeight="1" thickBot="1" x14ac:dyDescent="0.3">
      <c r="A91" s="94"/>
      <c r="B91" s="94"/>
      <c r="C91" s="95"/>
      <c r="D91" s="95"/>
      <c r="E91" s="95"/>
      <c r="F91" s="95"/>
      <c r="G91" s="95"/>
      <c r="H91" s="95"/>
      <c r="I91" s="95" t="s">
        <v>565</v>
      </c>
    </row>
    <row r="92" spans="1:9" s="98" customFormat="1" ht="12" customHeight="1" x14ac:dyDescent="0.35">
      <c r="A92" s="825" t="s">
        <v>356</v>
      </c>
      <c r="B92" s="827" t="s">
        <v>357</v>
      </c>
      <c r="C92" s="813" t="s">
        <v>556</v>
      </c>
      <c r="D92" s="814"/>
      <c r="E92" s="814"/>
      <c r="F92" s="815"/>
      <c r="G92" s="829" t="s">
        <v>557</v>
      </c>
      <c r="H92" s="829" t="s">
        <v>560</v>
      </c>
      <c r="I92" s="829" t="s">
        <v>559</v>
      </c>
    </row>
    <row r="93" spans="1:9" ht="24.75" customHeight="1" thickBot="1" x14ac:dyDescent="0.4">
      <c r="A93" s="826"/>
      <c r="B93" s="828"/>
      <c r="C93" s="816"/>
      <c r="D93" s="817"/>
      <c r="E93" s="817"/>
      <c r="F93" s="818"/>
      <c r="G93" s="830"/>
      <c r="H93" s="830"/>
      <c r="I93" s="830"/>
    </row>
    <row r="94" spans="1:9" ht="12" customHeight="1" thickBot="1" x14ac:dyDescent="0.4">
      <c r="A94" s="50">
        <v>1</v>
      </c>
      <c r="B94" s="51">
        <v>2</v>
      </c>
      <c r="C94" s="51">
        <v>3</v>
      </c>
      <c r="D94" s="51">
        <v>4</v>
      </c>
      <c r="E94" s="51">
        <v>5</v>
      </c>
      <c r="F94" s="51">
        <v>3</v>
      </c>
      <c r="G94" s="51">
        <v>4</v>
      </c>
      <c r="H94" s="51">
        <v>5</v>
      </c>
      <c r="I94" s="51">
        <v>6</v>
      </c>
    </row>
    <row r="95" spans="1:9" ht="12" customHeight="1" thickBot="1" x14ac:dyDescent="0.4">
      <c r="A95" s="811" t="s">
        <v>246</v>
      </c>
      <c r="B95" s="812"/>
      <c r="C95" s="812"/>
      <c r="D95" s="812"/>
      <c r="E95" s="812"/>
      <c r="F95" s="812"/>
      <c r="G95" s="812"/>
      <c r="H95" s="812"/>
      <c r="I95" s="812"/>
    </row>
    <row r="96" spans="1:9" ht="12" customHeight="1" thickBot="1" x14ac:dyDescent="0.4">
      <c r="A96" s="77" t="s">
        <v>4</v>
      </c>
      <c r="B96" s="12" t="s">
        <v>167</v>
      </c>
      <c r="C96" s="78">
        <f>SUM(C97:C101)</f>
        <v>0</v>
      </c>
      <c r="D96" s="78"/>
      <c r="E96" s="78">
        <f>SUM(E97:E101)</f>
        <v>0</v>
      </c>
      <c r="F96" s="78">
        <f>SUM(F97:F101)</f>
        <v>0</v>
      </c>
      <c r="G96" s="78">
        <f>SUM(G97:G101)</f>
        <v>0</v>
      </c>
      <c r="H96" s="78">
        <f>SUM(H97:H101)</f>
        <v>0</v>
      </c>
      <c r="I96" s="193" t="e">
        <f>+H96/G96</f>
        <v>#DIV/0!</v>
      </c>
    </row>
    <row r="97" spans="1:9" ht="12" customHeight="1" x14ac:dyDescent="0.35">
      <c r="A97" s="79" t="s">
        <v>6</v>
      </c>
      <c r="B97" s="13" t="s">
        <v>168</v>
      </c>
      <c r="C97" s="80"/>
      <c r="D97" s="80"/>
      <c r="E97" s="80"/>
      <c r="F97" s="80"/>
      <c r="G97" s="80"/>
      <c r="H97" s="80"/>
      <c r="I97" s="194" t="e">
        <f>+H97/G97</f>
        <v>#DIV/0!</v>
      </c>
    </row>
    <row r="98" spans="1:9" ht="12" customHeight="1" x14ac:dyDescent="0.35">
      <c r="A98" s="55" t="s">
        <v>8</v>
      </c>
      <c r="B98" s="14" t="s">
        <v>169</v>
      </c>
      <c r="C98" s="56"/>
      <c r="D98" s="56"/>
      <c r="E98" s="56"/>
      <c r="F98" s="56"/>
      <c r="G98" s="56"/>
      <c r="H98" s="56"/>
      <c r="I98" s="195" t="e">
        <f>+H98/G98</f>
        <v>#DIV/0!</v>
      </c>
    </row>
    <row r="99" spans="1:9" ht="12" customHeight="1" x14ac:dyDescent="0.35">
      <c r="A99" s="55" t="s">
        <v>10</v>
      </c>
      <c r="B99" s="14" t="s">
        <v>170</v>
      </c>
      <c r="C99" s="60"/>
      <c r="D99" s="60"/>
      <c r="E99" s="60"/>
      <c r="F99" s="60"/>
      <c r="G99" s="60"/>
      <c r="H99" s="60"/>
      <c r="I99" s="196" t="e">
        <f>+H99/G99</f>
        <v>#DIV/0!</v>
      </c>
    </row>
    <row r="100" spans="1:9" ht="12" customHeight="1" x14ac:dyDescent="0.35">
      <c r="A100" s="55" t="s">
        <v>12</v>
      </c>
      <c r="B100" s="15" t="s">
        <v>171</v>
      </c>
      <c r="C100" s="60"/>
      <c r="D100" s="60"/>
      <c r="E100" s="60"/>
      <c r="F100" s="60"/>
      <c r="G100" s="60"/>
      <c r="H100" s="60"/>
      <c r="I100" s="196" t="e">
        <f>+H100/G100</f>
        <v>#DIV/0!</v>
      </c>
    </row>
    <row r="101" spans="1:9" ht="12" customHeight="1" x14ac:dyDescent="0.35">
      <c r="A101" s="55" t="s">
        <v>172</v>
      </c>
      <c r="B101" s="16" t="s">
        <v>173</v>
      </c>
      <c r="C101" s="60"/>
      <c r="D101" s="60"/>
      <c r="E101" s="60"/>
      <c r="F101" s="60">
        <f t="shared" ref="F101:I111" si="13">+C101+D101+E101</f>
        <v>0</v>
      </c>
      <c r="G101" s="60"/>
      <c r="H101" s="60"/>
      <c r="I101" s="60"/>
    </row>
    <row r="102" spans="1:9" ht="12" customHeight="1" x14ac:dyDescent="0.35">
      <c r="A102" s="55" t="s">
        <v>16</v>
      </c>
      <c r="B102" s="14" t="s">
        <v>174</v>
      </c>
      <c r="C102" s="60"/>
      <c r="D102" s="60"/>
      <c r="E102" s="60"/>
      <c r="F102" s="60">
        <f t="shared" si="13"/>
        <v>0</v>
      </c>
      <c r="G102" s="60">
        <f t="shared" si="13"/>
        <v>0</v>
      </c>
      <c r="H102" s="60">
        <f t="shared" si="13"/>
        <v>0</v>
      </c>
      <c r="I102" s="60">
        <f t="shared" si="13"/>
        <v>0</v>
      </c>
    </row>
    <row r="103" spans="1:9" ht="12" customHeight="1" x14ac:dyDescent="0.35">
      <c r="A103" s="55" t="s">
        <v>175</v>
      </c>
      <c r="B103" s="17" t="s">
        <v>176</v>
      </c>
      <c r="C103" s="60"/>
      <c r="D103" s="60"/>
      <c r="E103" s="60"/>
      <c r="F103" s="60">
        <f t="shared" si="13"/>
        <v>0</v>
      </c>
      <c r="G103" s="60">
        <f t="shared" si="13"/>
        <v>0</v>
      </c>
      <c r="H103" s="60">
        <f t="shared" si="13"/>
        <v>0</v>
      </c>
      <c r="I103" s="60">
        <f t="shared" si="13"/>
        <v>0</v>
      </c>
    </row>
    <row r="104" spans="1:9" ht="12" customHeight="1" x14ac:dyDescent="0.35">
      <c r="A104" s="55" t="s">
        <v>177</v>
      </c>
      <c r="B104" s="14" t="s">
        <v>178</v>
      </c>
      <c r="C104" s="60"/>
      <c r="D104" s="60"/>
      <c r="E104" s="60"/>
      <c r="F104" s="60">
        <f t="shared" si="13"/>
        <v>0</v>
      </c>
      <c r="G104" s="60">
        <f t="shared" si="13"/>
        <v>0</v>
      </c>
      <c r="H104" s="60">
        <f t="shared" si="13"/>
        <v>0</v>
      </c>
      <c r="I104" s="60">
        <f t="shared" si="13"/>
        <v>0</v>
      </c>
    </row>
    <row r="105" spans="1:9" ht="12" customHeight="1" x14ac:dyDescent="0.35">
      <c r="A105" s="55" t="s">
        <v>179</v>
      </c>
      <c r="B105" s="14" t="s">
        <v>180</v>
      </c>
      <c r="C105" s="60"/>
      <c r="D105" s="60"/>
      <c r="E105" s="60"/>
      <c r="F105" s="60">
        <f t="shared" si="13"/>
        <v>0</v>
      </c>
      <c r="G105" s="60">
        <f t="shared" si="13"/>
        <v>0</v>
      </c>
      <c r="H105" s="60">
        <f t="shared" si="13"/>
        <v>0</v>
      </c>
      <c r="I105" s="60">
        <f t="shared" si="13"/>
        <v>0</v>
      </c>
    </row>
    <row r="106" spans="1:9" ht="12" customHeight="1" x14ac:dyDescent="0.35">
      <c r="A106" s="55" t="s">
        <v>181</v>
      </c>
      <c r="B106" s="17" t="s">
        <v>182</v>
      </c>
      <c r="C106" s="60"/>
      <c r="D106" s="60"/>
      <c r="E106" s="60"/>
      <c r="F106" s="60">
        <f t="shared" si="13"/>
        <v>0</v>
      </c>
      <c r="G106" s="60">
        <f t="shared" si="13"/>
        <v>0</v>
      </c>
      <c r="H106" s="60">
        <f t="shared" si="13"/>
        <v>0</v>
      </c>
      <c r="I106" s="60">
        <f t="shared" si="13"/>
        <v>0</v>
      </c>
    </row>
    <row r="107" spans="1:9" ht="12" customHeight="1" x14ac:dyDescent="0.35">
      <c r="A107" s="55" t="s">
        <v>183</v>
      </c>
      <c r="B107" s="17" t="s">
        <v>184</v>
      </c>
      <c r="C107" s="60"/>
      <c r="D107" s="60"/>
      <c r="E107" s="60"/>
      <c r="F107" s="60">
        <f t="shared" si="13"/>
        <v>0</v>
      </c>
      <c r="G107" s="60">
        <f t="shared" si="13"/>
        <v>0</v>
      </c>
      <c r="H107" s="60">
        <f t="shared" si="13"/>
        <v>0</v>
      </c>
      <c r="I107" s="60">
        <f t="shared" si="13"/>
        <v>0</v>
      </c>
    </row>
    <row r="108" spans="1:9" ht="12" customHeight="1" x14ac:dyDescent="0.35">
      <c r="A108" s="55" t="s">
        <v>185</v>
      </c>
      <c r="B108" s="14" t="s">
        <v>186</v>
      </c>
      <c r="C108" s="60"/>
      <c r="D108" s="60"/>
      <c r="E108" s="60"/>
      <c r="F108" s="60">
        <f t="shared" si="13"/>
        <v>0</v>
      </c>
      <c r="G108" s="60">
        <f t="shared" si="13"/>
        <v>0</v>
      </c>
      <c r="H108" s="60">
        <f t="shared" si="13"/>
        <v>0</v>
      </c>
      <c r="I108" s="60">
        <f t="shared" si="13"/>
        <v>0</v>
      </c>
    </row>
    <row r="109" spans="1:9" ht="12" customHeight="1" x14ac:dyDescent="0.35">
      <c r="A109" s="81" t="s">
        <v>187</v>
      </c>
      <c r="B109" s="18" t="s">
        <v>188</v>
      </c>
      <c r="C109" s="60"/>
      <c r="D109" s="60"/>
      <c r="E109" s="60"/>
      <c r="F109" s="60">
        <f t="shared" si="13"/>
        <v>0</v>
      </c>
      <c r="G109" s="60">
        <f t="shared" si="13"/>
        <v>0</v>
      </c>
      <c r="H109" s="60">
        <f t="shared" si="13"/>
        <v>0</v>
      </c>
      <c r="I109" s="60">
        <f t="shared" si="13"/>
        <v>0</v>
      </c>
    </row>
    <row r="110" spans="1:9" ht="12" customHeight="1" x14ac:dyDescent="0.35">
      <c r="A110" s="55" t="s">
        <v>189</v>
      </c>
      <c r="B110" s="18" t="s">
        <v>190</v>
      </c>
      <c r="C110" s="60"/>
      <c r="D110" s="60"/>
      <c r="E110" s="60"/>
      <c r="F110" s="60">
        <f t="shared" si="13"/>
        <v>0</v>
      </c>
      <c r="G110" s="60">
        <f t="shared" si="13"/>
        <v>0</v>
      </c>
      <c r="H110" s="60">
        <f t="shared" si="13"/>
        <v>0</v>
      </c>
      <c r="I110" s="60">
        <f t="shared" si="13"/>
        <v>0</v>
      </c>
    </row>
    <row r="111" spans="1:9" ht="12" customHeight="1" thickBot="1" x14ac:dyDescent="0.4">
      <c r="A111" s="82" t="s">
        <v>191</v>
      </c>
      <c r="B111" s="19" t="s">
        <v>192</v>
      </c>
      <c r="C111" s="83"/>
      <c r="D111" s="83"/>
      <c r="E111" s="83"/>
      <c r="F111" s="54">
        <f t="shared" si="13"/>
        <v>0</v>
      </c>
      <c r="G111" s="83"/>
      <c r="H111" s="83"/>
      <c r="I111" s="83"/>
    </row>
    <row r="112" spans="1:9" ht="12" customHeight="1" thickBot="1" x14ac:dyDescent="0.4">
      <c r="A112" s="1" t="s">
        <v>18</v>
      </c>
      <c r="B112" s="20" t="s">
        <v>193</v>
      </c>
      <c r="C112" s="52">
        <f>+C113+C115+C117</f>
        <v>0</v>
      </c>
      <c r="D112" s="52"/>
      <c r="E112" s="52">
        <f>+E113+E115+E117</f>
        <v>0</v>
      </c>
      <c r="F112" s="52">
        <f>+F113+F115+F117</f>
        <v>0</v>
      </c>
      <c r="G112" s="52">
        <f>+G113+G115+G117</f>
        <v>0</v>
      </c>
      <c r="H112" s="52">
        <f>+H113+H115+H117</f>
        <v>0</v>
      </c>
      <c r="I112" s="191" t="e">
        <f>+H112/G112</f>
        <v>#DIV/0!</v>
      </c>
    </row>
    <row r="113" spans="1:9" ht="12" customHeight="1" x14ac:dyDescent="0.35">
      <c r="A113" s="53" t="s">
        <v>20</v>
      </c>
      <c r="B113" s="14" t="s">
        <v>194</v>
      </c>
      <c r="C113" s="54"/>
      <c r="D113" s="54"/>
      <c r="E113" s="54"/>
      <c r="F113" s="54"/>
      <c r="G113" s="54"/>
      <c r="H113" s="54"/>
      <c r="I113" s="192" t="e">
        <f>+H113/G113</f>
        <v>#DIV/0!</v>
      </c>
    </row>
    <row r="114" spans="1:9" ht="12" customHeight="1" x14ac:dyDescent="0.35">
      <c r="A114" s="53" t="s">
        <v>22</v>
      </c>
      <c r="B114" s="18" t="s">
        <v>195</v>
      </c>
      <c r="C114" s="54"/>
      <c r="D114" s="54"/>
      <c r="E114" s="54"/>
      <c r="F114" s="54"/>
      <c r="G114" s="54"/>
      <c r="H114" s="54"/>
      <c r="I114" s="54"/>
    </row>
    <row r="115" spans="1:9" ht="12" customHeight="1" x14ac:dyDescent="0.35">
      <c r="A115" s="53" t="s">
        <v>24</v>
      </c>
      <c r="B115" s="18" t="s">
        <v>196</v>
      </c>
      <c r="C115" s="56"/>
      <c r="D115" s="56"/>
      <c r="E115" s="56"/>
      <c r="F115" s="54">
        <f t="shared" ref="F115:I125" si="14">+C115+D115+E115</f>
        <v>0</v>
      </c>
      <c r="G115" s="54"/>
      <c r="H115" s="54"/>
      <c r="I115" s="54"/>
    </row>
    <row r="116" spans="1:9" ht="12" customHeight="1" x14ac:dyDescent="0.35">
      <c r="A116" s="53" t="s">
        <v>26</v>
      </c>
      <c r="B116" s="18" t="s">
        <v>197</v>
      </c>
      <c r="C116" s="5"/>
      <c r="D116" s="5"/>
      <c r="E116" s="5"/>
      <c r="F116" s="54">
        <f t="shared" si="14"/>
        <v>0</v>
      </c>
      <c r="G116" s="54"/>
      <c r="H116" s="54"/>
      <c r="I116" s="54"/>
    </row>
    <row r="117" spans="1:9" ht="12" customHeight="1" x14ac:dyDescent="0.35">
      <c r="A117" s="53" t="s">
        <v>28</v>
      </c>
      <c r="B117" s="6" t="s">
        <v>198</v>
      </c>
      <c r="C117" s="5"/>
      <c r="D117" s="5"/>
      <c r="E117" s="5"/>
      <c r="F117" s="54">
        <f t="shared" si="14"/>
        <v>0</v>
      </c>
      <c r="G117" s="54"/>
      <c r="H117" s="54"/>
      <c r="I117" s="54"/>
    </row>
    <row r="118" spans="1:9" ht="12" customHeight="1" x14ac:dyDescent="0.35">
      <c r="A118" s="53" t="s">
        <v>30</v>
      </c>
      <c r="B118" s="4" t="s">
        <v>199</v>
      </c>
      <c r="C118" s="5"/>
      <c r="D118" s="5"/>
      <c r="E118" s="5"/>
      <c r="F118" s="54">
        <f t="shared" si="14"/>
        <v>0</v>
      </c>
      <c r="G118" s="54"/>
      <c r="H118" s="54"/>
      <c r="I118" s="54"/>
    </row>
    <row r="119" spans="1:9" ht="12" customHeight="1" x14ac:dyDescent="0.35">
      <c r="A119" s="53" t="s">
        <v>200</v>
      </c>
      <c r="B119" s="21" t="s">
        <v>201</v>
      </c>
      <c r="C119" s="5"/>
      <c r="D119" s="5"/>
      <c r="E119" s="5"/>
      <c r="F119" s="54">
        <f t="shared" si="14"/>
        <v>0</v>
      </c>
      <c r="G119" s="54">
        <f t="shared" si="14"/>
        <v>0</v>
      </c>
      <c r="H119" s="54">
        <f t="shared" si="14"/>
        <v>0</v>
      </c>
      <c r="I119" s="54">
        <f t="shared" si="14"/>
        <v>0</v>
      </c>
    </row>
    <row r="120" spans="1:9" ht="12" customHeight="1" x14ac:dyDescent="0.35">
      <c r="A120" s="53" t="s">
        <v>202</v>
      </c>
      <c r="B120" s="14" t="s">
        <v>180</v>
      </c>
      <c r="C120" s="5"/>
      <c r="D120" s="5"/>
      <c r="E120" s="5"/>
      <c r="F120" s="54">
        <f t="shared" si="14"/>
        <v>0</v>
      </c>
      <c r="G120" s="54">
        <f t="shared" si="14"/>
        <v>0</v>
      </c>
      <c r="H120" s="54">
        <f t="shared" si="14"/>
        <v>0</v>
      </c>
      <c r="I120" s="54">
        <f t="shared" si="14"/>
        <v>0</v>
      </c>
    </row>
    <row r="121" spans="1:9" ht="12" customHeight="1" x14ac:dyDescent="0.35">
      <c r="A121" s="53" t="s">
        <v>203</v>
      </c>
      <c r="B121" s="14" t="s">
        <v>204</v>
      </c>
      <c r="C121" s="5"/>
      <c r="D121" s="5"/>
      <c r="E121" s="5"/>
      <c r="F121" s="54">
        <f t="shared" si="14"/>
        <v>0</v>
      </c>
      <c r="G121" s="54">
        <f t="shared" si="14"/>
        <v>0</v>
      </c>
      <c r="H121" s="54">
        <f t="shared" si="14"/>
        <v>0</v>
      </c>
      <c r="I121" s="54">
        <f t="shared" si="14"/>
        <v>0</v>
      </c>
    </row>
    <row r="122" spans="1:9" ht="12" customHeight="1" x14ac:dyDescent="0.35">
      <c r="A122" s="53" t="s">
        <v>205</v>
      </c>
      <c r="B122" s="14" t="s">
        <v>206</v>
      </c>
      <c r="C122" s="5"/>
      <c r="D122" s="5"/>
      <c r="E122" s="5"/>
      <c r="F122" s="54">
        <f t="shared" si="14"/>
        <v>0</v>
      </c>
      <c r="G122" s="54">
        <f t="shared" si="14"/>
        <v>0</v>
      </c>
      <c r="H122" s="54">
        <f t="shared" si="14"/>
        <v>0</v>
      </c>
      <c r="I122" s="54">
        <f t="shared" si="14"/>
        <v>0</v>
      </c>
    </row>
    <row r="123" spans="1:9" ht="12" customHeight="1" x14ac:dyDescent="0.35">
      <c r="A123" s="53" t="s">
        <v>207</v>
      </c>
      <c r="B123" s="14" t="s">
        <v>186</v>
      </c>
      <c r="C123" s="5"/>
      <c r="D123" s="5"/>
      <c r="E123" s="5"/>
      <c r="F123" s="54">
        <f t="shared" si="14"/>
        <v>0</v>
      </c>
      <c r="G123" s="54">
        <f t="shared" si="14"/>
        <v>0</v>
      </c>
      <c r="H123" s="54">
        <f t="shared" si="14"/>
        <v>0</v>
      </c>
      <c r="I123" s="54">
        <f t="shared" si="14"/>
        <v>0</v>
      </c>
    </row>
    <row r="124" spans="1:9" s="98" customFormat="1" ht="12" customHeight="1" x14ac:dyDescent="0.35">
      <c r="A124" s="53" t="s">
        <v>208</v>
      </c>
      <c r="B124" s="14" t="s">
        <v>209</v>
      </c>
      <c r="C124" s="5"/>
      <c r="D124" s="5"/>
      <c r="E124" s="5"/>
      <c r="F124" s="54">
        <f t="shared" si="14"/>
        <v>0</v>
      </c>
      <c r="G124" s="54">
        <f t="shared" si="14"/>
        <v>0</v>
      </c>
      <c r="H124" s="54">
        <f t="shared" si="14"/>
        <v>0</v>
      </c>
      <c r="I124" s="54">
        <f t="shared" si="14"/>
        <v>0</v>
      </c>
    </row>
    <row r="125" spans="1:9" ht="12" customHeight="1" thickBot="1" x14ac:dyDescent="0.4">
      <c r="A125" s="81" t="s">
        <v>210</v>
      </c>
      <c r="B125" s="14" t="s">
        <v>211</v>
      </c>
      <c r="C125" s="8"/>
      <c r="D125" s="8"/>
      <c r="E125" s="8"/>
      <c r="F125" s="54">
        <f t="shared" si="14"/>
        <v>0</v>
      </c>
      <c r="G125" s="54"/>
      <c r="H125" s="54"/>
      <c r="I125" s="54"/>
    </row>
    <row r="126" spans="1:9" ht="12" customHeight="1" thickBot="1" x14ac:dyDescent="0.4">
      <c r="A126" s="1" t="s">
        <v>32</v>
      </c>
      <c r="B126" s="22" t="s">
        <v>212</v>
      </c>
      <c r="C126" s="52">
        <f>+C127+C128</f>
        <v>0</v>
      </c>
      <c r="D126" s="52"/>
      <c r="E126" s="52">
        <f>+E127+E128</f>
        <v>0</v>
      </c>
      <c r="F126" s="52">
        <f>+F127+F128</f>
        <v>0</v>
      </c>
      <c r="G126" s="52">
        <f>+G127+G128</f>
        <v>0</v>
      </c>
      <c r="H126" s="52">
        <f>+H127+H128</f>
        <v>0</v>
      </c>
      <c r="I126" s="52">
        <f>+I127+I128</f>
        <v>0</v>
      </c>
    </row>
    <row r="127" spans="1:9" ht="12" customHeight="1" x14ac:dyDescent="0.35">
      <c r="A127" s="53" t="s">
        <v>34</v>
      </c>
      <c r="B127" s="21" t="s">
        <v>213</v>
      </c>
      <c r="C127" s="54"/>
      <c r="D127" s="54"/>
      <c r="E127" s="54"/>
      <c r="F127" s="54">
        <f t="shared" ref="F127:I128" si="15">+C127+D127+E127</f>
        <v>0</v>
      </c>
      <c r="G127" s="54">
        <f t="shared" si="15"/>
        <v>0</v>
      </c>
      <c r="H127" s="54">
        <f t="shared" si="15"/>
        <v>0</v>
      </c>
      <c r="I127" s="54">
        <f t="shared" si="15"/>
        <v>0</v>
      </c>
    </row>
    <row r="128" spans="1:9" ht="12" customHeight="1" thickBot="1" x14ac:dyDescent="0.4">
      <c r="A128" s="58" t="s">
        <v>36</v>
      </c>
      <c r="B128" s="18" t="s">
        <v>214</v>
      </c>
      <c r="C128" s="60"/>
      <c r="D128" s="60"/>
      <c r="E128" s="60"/>
      <c r="F128" s="54">
        <f t="shared" si="15"/>
        <v>0</v>
      </c>
      <c r="G128" s="54">
        <f t="shared" si="15"/>
        <v>0</v>
      </c>
      <c r="H128" s="54">
        <f t="shared" si="15"/>
        <v>0</v>
      </c>
      <c r="I128" s="54">
        <f t="shared" si="15"/>
        <v>0</v>
      </c>
    </row>
    <row r="129" spans="1:12" ht="12" customHeight="1" thickBot="1" x14ac:dyDescent="0.4">
      <c r="A129" s="1" t="s">
        <v>215</v>
      </c>
      <c r="B129" s="22" t="s">
        <v>216</v>
      </c>
      <c r="C129" s="52">
        <f>+C96+C112+C126</f>
        <v>0</v>
      </c>
      <c r="D129" s="52"/>
      <c r="E129" s="52">
        <f>+E96+E112+E126</f>
        <v>0</v>
      </c>
      <c r="F129" s="52">
        <f>+F96+F112+F126</f>
        <v>0</v>
      </c>
      <c r="G129" s="52">
        <f>+G96+G112+G126</f>
        <v>0</v>
      </c>
      <c r="H129" s="52">
        <f>+H96+H112+H126</f>
        <v>0</v>
      </c>
      <c r="I129" s="191" t="e">
        <f>+H129/G129</f>
        <v>#DIV/0!</v>
      </c>
    </row>
    <row r="130" spans="1:12" ht="12" customHeight="1" thickBot="1" x14ac:dyDescent="0.4">
      <c r="A130" s="1" t="s">
        <v>60</v>
      </c>
      <c r="B130" s="22" t="s">
        <v>217</v>
      </c>
      <c r="C130" s="52">
        <f>+C131+C132+C133</f>
        <v>0</v>
      </c>
      <c r="D130" s="52"/>
      <c r="E130" s="52">
        <f>+E131+E132+E133</f>
        <v>0</v>
      </c>
      <c r="F130" s="52">
        <f>+F131+F132+F133</f>
        <v>0</v>
      </c>
      <c r="G130" s="52">
        <f>+G131+G132+G133</f>
        <v>0</v>
      </c>
      <c r="H130" s="52">
        <f>+H131+H132+H133</f>
        <v>0</v>
      </c>
      <c r="I130" s="52">
        <f>+I131+I132+I133</f>
        <v>0</v>
      </c>
    </row>
    <row r="131" spans="1:12" s="98" customFormat="1" ht="12" customHeight="1" x14ac:dyDescent="0.35">
      <c r="A131" s="53" t="s">
        <v>62</v>
      </c>
      <c r="B131" s="21" t="s">
        <v>365</v>
      </c>
      <c r="C131" s="5"/>
      <c r="D131" s="5"/>
      <c r="E131" s="5"/>
      <c r="F131" s="54">
        <f t="shared" ref="F131:I133" si="16">+C131+D131+E131</f>
        <v>0</v>
      </c>
      <c r="G131" s="54">
        <f t="shared" si="16"/>
        <v>0</v>
      </c>
      <c r="H131" s="54">
        <f t="shared" si="16"/>
        <v>0</v>
      </c>
      <c r="I131" s="54">
        <f t="shared" si="16"/>
        <v>0</v>
      </c>
    </row>
    <row r="132" spans="1:12" ht="23.25" customHeight="1" x14ac:dyDescent="0.35">
      <c r="A132" s="53" t="s">
        <v>64</v>
      </c>
      <c r="B132" s="21" t="s">
        <v>366</v>
      </c>
      <c r="C132" s="5"/>
      <c r="D132" s="5"/>
      <c r="E132" s="5"/>
      <c r="F132" s="54">
        <f t="shared" si="16"/>
        <v>0</v>
      </c>
      <c r="G132" s="54">
        <f t="shared" si="16"/>
        <v>0</v>
      </c>
      <c r="H132" s="54">
        <f t="shared" si="16"/>
        <v>0</v>
      </c>
      <c r="I132" s="54">
        <f t="shared" si="16"/>
        <v>0</v>
      </c>
      <c r="L132" s="100"/>
    </row>
    <row r="133" spans="1:12" ht="21" customHeight="1" thickBot="1" x14ac:dyDescent="0.4">
      <c r="A133" s="81" t="s">
        <v>66</v>
      </c>
      <c r="B133" s="23" t="s">
        <v>367</v>
      </c>
      <c r="C133" s="5"/>
      <c r="D133" s="5"/>
      <c r="E133" s="5"/>
      <c r="F133" s="54">
        <f t="shared" si="16"/>
        <v>0</v>
      </c>
      <c r="G133" s="54">
        <f t="shared" si="16"/>
        <v>0</v>
      </c>
      <c r="H133" s="54">
        <f t="shared" si="16"/>
        <v>0</v>
      </c>
      <c r="I133" s="54">
        <f t="shared" si="16"/>
        <v>0</v>
      </c>
    </row>
    <row r="134" spans="1:12" ht="12" customHeight="1" thickBot="1" x14ac:dyDescent="0.4">
      <c r="A134" s="1" t="s">
        <v>82</v>
      </c>
      <c r="B134" s="22" t="s">
        <v>221</v>
      </c>
      <c r="C134" s="52">
        <f>+C135+C136+C137+C138</f>
        <v>0</v>
      </c>
      <c r="D134" s="52"/>
      <c r="E134" s="52">
        <f>+E135+E136+E137+E138</f>
        <v>0</v>
      </c>
      <c r="F134" s="52">
        <f>+F135+F136+F137+F138</f>
        <v>0</v>
      </c>
      <c r="G134" s="52">
        <f>+G135+G136+G137+G138</f>
        <v>0</v>
      </c>
      <c r="H134" s="52">
        <f>+H135+H136+H137+H138</f>
        <v>0</v>
      </c>
      <c r="I134" s="52">
        <f>+I135+I136+I137+I138</f>
        <v>0</v>
      </c>
    </row>
    <row r="135" spans="1:12" s="98" customFormat="1" ht="12" customHeight="1" x14ac:dyDescent="0.35">
      <c r="A135" s="53" t="s">
        <v>84</v>
      </c>
      <c r="B135" s="21" t="s">
        <v>222</v>
      </c>
      <c r="C135" s="5"/>
      <c r="D135" s="5"/>
      <c r="E135" s="5"/>
      <c r="F135" s="54">
        <f t="shared" ref="F135:I137" si="17">+C135+D135+E135</f>
        <v>0</v>
      </c>
      <c r="G135" s="54">
        <f t="shared" si="17"/>
        <v>0</v>
      </c>
      <c r="H135" s="54">
        <f t="shared" si="17"/>
        <v>0</v>
      </c>
      <c r="I135" s="54">
        <f t="shared" si="17"/>
        <v>0</v>
      </c>
    </row>
    <row r="136" spans="1:12" s="98" customFormat="1" ht="12" customHeight="1" x14ac:dyDescent="0.35">
      <c r="A136" s="53" t="s">
        <v>86</v>
      </c>
      <c r="B136" s="21" t="s">
        <v>223</v>
      </c>
      <c r="C136" s="5"/>
      <c r="D136" s="5"/>
      <c r="E136" s="5"/>
      <c r="F136" s="54">
        <f t="shared" si="17"/>
        <v>0</v>
      </c>
      <c r="G136" s="54">
        <f t="shared" si="17"/>
        <v>0</v>
      </c>
      <c r="H136" s="54">
        <f t="shared" si="17"/>
        <v>0</v>
      </c>
      <c r="I136" s="54">
        <f t="shared" si="17"/>
        <v>0</v>
      </c>
    </row>
    <row r="137" spans="1:12" s="98" customFormat="1" ht="12" customHeight="1" x14ac:dyDescent="0.35">
      <c r="A137" s="53" t="s">
        <v>88</v>
      </c>
      <c r="B137" s="21" t="s">
        <v>224</v>
      </c>
      <c r="C137" s="5"/>
      <c r="D137" s="5"/>
      <c r="E137" s="5"/>
      <c r="F137" s="54">
        <f t="shared" si="17"/>
        <v>0</v>
      </c>
      <c r="G137" s="54">
        <f t="shared" si="17"/>
        <v>0</v>
      </c>
      <c r="H137" s="54">
        <f t="shared" si="17"/>
        <v>0</v>
      </c>
      <c r="I137" s="54">
        <f t="shared" si="17"/>
        <v>0</v>
      </c>
    </row>
    <row r="138" spans="1:12" s="98" customFormat="1" ht="12" customHeight="1" thickBot="1" x14ac:dyDescent="0.4">
      <c r="A138" s="81" t="s">
        <v>90</v>
      </c>
      <c r="B138" s="23" t="s">
        <v>225</v>
      </c>
      <c r="C138" s="5"/>
      <c r="D138" s="5"/>
      <c r="E138" s="5"/>
      <c r="F138" s="54">
        <f>+C138+D138+E138</f>
        <v>0</v>
      </c>
      <c r="G138" s="54">
        <f>+D138+E138+F138</f>
        <v>0</v>
      </c>
      <c r="H138" s="54">
        <f>+E138+F138+G138</f>
        <v>0</v>
      </c>
      <c r="I138" s="54">
        <f>+F138+G138+H138</f>
        <v>0</v>
      </c>
    </row>
    <row r="139" spans="1:12" s="98" customFormat="1" ht="12" customHeight="1" thickBot="1" x14ac:dyDescent="0.4">
      <c r="A139" s="1" t="s">
        <v>226</v>
      </c>
      <c r="B139" s="22" t="s">
        <v>227</v>
      </c>
      <c r="C139" s="61">
        <f>+C140+C141+C142+C143</f>
        <v>0</v>
      </c>
      <c r="D139" s="61"/>
      <c r="E139" s="61">
        <f>+E140+E141+E142+E143</f>
        <v>0</v>
      </c>
      <c r="F139" s="61">
        <f>+F140+F141+F142+F143</f>
        <v>0</v>
      </c>
      <c r="G139" s="61">
        <f>+G140+G141+G142+G143</f>
        <v>0</v>
      </c>
      <c r="H139" s="61">
        <f>+H140+H141+H142+H143</f>
        <v>0</v>
      </c>
      <c r="I139" s="61">
        <f>+I140+I141+I142+I143</f>
        <v>0</v>
      </c>
    </row>
    <row r="140" spans="1:12" s="98" customFormat="1" ht="12" customHeight="1" x14ac:dyDescent="0.35">
      <c r="A140" s="53" t="s">
        <v>96</v>
      </c>
      <c r="B140" s="21" t="s">
        <v>228</v>
      </c>
      <c r="C140" s="5"/>
      <c r="D140" s="5"/>
      <c r="E140" s="5"/>
      <c r="F140" s="54">
        <f t="shared" ref="F140:I143" si="18">+C140+D140+E140</f>
        <v>0</v>
      </c>
      <c r="G140" s="54">
        <f t="shared" si="18"/>
        <v>0</v>
      </c>
      <c r="H140" s="54">
        <f t="shared" si="18"/>
        <v>0</v>
      </c>
      <c r="I140" s="54">
        <f t="shared" si="18"/>
        <v>0</v>
      </c>
    </row>
    <row r="141" spans="1:12" ht="12.75" customHeight="1" x14ac:dyDescent="0.35">
      <c r="A141" s="53" t="s">
        <v>98</v>
      </c>
      <c r="B141" s="21" t="s">
        <v>229</v>
      </c>
      <c r="C141" s="5"/>
      <c r="D141" s="5"/>
      <c r="E141" s="5"/>
      <c r="F141" s="54">
        <f t="shared" si="18"/>
        <v>0</v>
      </c>
      <c r="G141" s="54">
        <f t="shared" si="18"/>
        <v>0</v>
      </c>
      <c r="H141" s="54">
        <f t="shared" si="18"/>
        <v>0</v>
      </c>
      <c r="I141" s="54">
        <f t="shared" si="18"/>
        <v>0</v>
      </c>
    </row>
    <row r="142" spans="1:12" ht="12" customHeight="1" x14ac:dyDescent="0.35">
      <c r="A142" s="53" t="s">
        <v>100</v>
      </c>
      <c r="B142" s="21" t="s">
        <v>230</v>
      </c>
      <c r="C142" s="5"/>
      <c r="D142" s="5"/>
      <c r="E142" s="5"/>
      <c r="F142" s="54">
        <f t="shared" si="18"/>
        <v>0</v>
      </c>
      <c r="G142" s="54">
        <f t="shared" si="18"/>
        <v>0</v>
      </c>
      <c r="H142" s="54">
        <f t="shared" si="18"/>
        <v>0</v>
      </c>
      <c r="I142" s="54">
        <f t="shared" si="18"/>
        <v>0</v>
      </c>
    </row>
    <row r="143" spans="1:12" ht="15" customHeight="1" thickBot="1" x14ac:dyDescent="0.4">
      <c r="A143" s="81" t="s">
        <v>102</v>
      </c>
      <c r="B143" s="23" t="s">
        <v>231</v>
      </c>
      <c r="C143" s="5"/>
      <c r="D143" s="5"/>
      <c r="E143" s="5"/>
      <c r="F143" s="54">
        <f t="shared" si="18"/>
        <v>0</v>
      </c>
      <c r="G143" s="54">
        <f t="shared" si="18"/>
        <v>0</v>
      </c>
      <c r="H143" s="54">
        <f t="shared" si="18"/>
        <v>0</v>
      </c>
      <c r="I143" s="54">
        <f t="shared" si="18"/>
        <v>0</v>
      </c>
    </row>
    <row r="144" spans="1:12" ht="11" thickBot="1" x14ac:dyDescent="0.4">
      <c r="A144" s="1" t="s">
        <v>104</v>
      </c>
      <c r="B144" s="22" t="s">
        <v>232</v>
      </c>
      <c r="C144" s="84">
        <f>+C145+C146+C147+C148</f>
        <v>0</v>
      </c>
      <c r="D144" s="84"/>
      <c r="E144" s="84">
        <f>+E145+E146+E147+E148</f>
        <v>0</v>
      </c>
      <c r="F144" s="84">
        <f>+F145+F146+F147+F148</f>
        <v>0</v>
      </c>
      <c r="G144" s="84">
        <f>+G145+G146+G147+G148</f>
        <v>0</v>
      </c>
      <c r="H144" s="84">
        <f>+H145+H146+H147+H148</f>
        <v>0</v>
      </c>
      <c r="I144" s="84">
        <f>+I145+I146+I147+I148</f>
        <v>0</v>
      </c>
    </row>
    <row r="145" spans="1:9" ht="15" customHeight="1" x14ac:dyDescent="0.35">
      <c r="A145" s="53" t="s">
        <v>106</v>
      </c>
      <c r="B145" s="21" t="s">
        <v>368</v>
      </c>
      <c r="C145" s="5"/>
      <c r="D145" s="5"/>
      <c r="E145" s="5"/>
      <c r="F145" s="54">
        <f t="shared" ref="F145:I148" si="19">+C145+D145+E145</f>
        <v>0</v>
      </c>
      <c r="G145" s="54">
        <f t="shared" si="19"/>
        <v>0</v>
      </c>
      <c r="H145" s="54">
        <f t="shared" si="19"/>
        <v>0</v>
      </c>
      <c r="I145" s="54">
        <f t="shared" si="19"/>
        <v>0</v>
      </c>
    </row>
    <row r="146" spans="1:9" ht="14.25" customHeight="1" x14ac:dyDescent="0.35">
      <c r="A146" s="53" t="s">
        <v>108</v>
      </c>
      <c r="B146" s="21" t="s">
        <v>369</v>
      </c>
      <c r="C146" s="5"/>
      <c r="D146" s="5"/>
      <c r="E146" s="5"/>
      <c r="F146" s="54">
        <f t="shared" si="19"/>
        <v>0</v>
      </c>
      <c r="G146" s="54">
        <f t="shared" si="19"/>
        <v>0</v>
      </c>
      <c r="H146" s="54">
        <f t="shared" si="19"/>
        <v>0</v>
      </c>
      <c r="I146" s="54">
        <f t="shared" si="19"/>
        <v>0</v>
      </c>
    </row>
    <row r="147" spans="1:9" ht="10.5" x14ac:dyDescent="0.35">
      <c r="A147" s="53" t="s">
        <v>110</v>
      </c>
      <c r="B147" s="21" t="s">
        <v>370</v>
      </c>
      <c r="C147" s="5"/>
      <c r="D147" s="5"/>
      <c r="E147" s="5"/>
      <c r="F147" s="54">
        <f t="shared" si="19"/>
        <v>0</v>
      </c>
      <c r="G147" s="54">
        <f t="shared" si="19"/>
        <v>0</v>
      </c>
      <c r="H147" s="54">
        <f t="shared" si="19"/>
        <v>0</v>
      </c>
      <c r="I147" s="54">
        <f t="shared" si="19"/>
        <v>0</v>
      </c>
    </row>
    <row r="148" spans="1:9" ht="11" thickBot="1" x14ac:dyDescent="0.4">
      <c r="A148" s="53" t="s">
        <v>112</v>
      </c>
      <c r="B148" s="21" t="s">
        <v>371</v>
      </c>
      <c r="C148" s="5"/>
      <c r="D148" s="5"/>
      <c r="E148" s="5"/>
      <c r="F148" s="54">
        <f t="shared" si="19"/>
        <v>0</v>
      </c>
      <c r="G148" s="54">
        <f t="shared" si="19"/>
        <v>0</v>
      </c>
      <c r="H148" s="54">
        <f t="shared" si="19"/>
        <v>0</v>
      </c>
      <c r="I148" s="54">
        <f t="shared" si="19"/>
        <v>0</v>
      </c>
    </row>
    <row r="149" spans="1:9" ht="11" thickBot="1" x14ac:dyDescent="0.4">
      <c r="A149" s="1" t="s">
        <v>114</v>
      </c>
      <c r="B149" s="22" t="s">
        <v>237</v>
      </c>
      <c r="C149" s="101">
        <f>+C130+C134+C139+C144</f>
        <v>0</v>
      </c>
      <c r="D149" s="101"/>
      <c r="E149" s="101">
        <f>+E130+E134+E139+E144</f>
        <v>0</v>
      </c>
      <c r="F149" s="101">
        <f>+F130+F134+F139+F144</f>
        <v>0</v>
      </c>
      <c r="G149" s="101">
        <f>+G130+G134+G139+G144</f>
        <v>0</v>
      </c>
      <c r="H149" s="101">
        <f>+H130+H134+H139+H144</f>
        <v>0</v>
      </c>
      <c r="I149" s="101">
        <f>+I130+I134+I139+I144</f>
        <v>0</v>
      </c>
    </row>
    <row r="150" spans="1:9" ht="11" thickBot="1" x14ac:dyDescent="0.4">
      <c r="A150" s="85" t="s">
        <v>238</v>
      </c>
      <c r="B150" s="102" t="s">
        <v>239</v>
      </c>
      <c r="C150" s="101">
        <f>+C129+C149</f>
        <v>0</v>
      </c>
      <c r="D150" s="101"/>
      <c r="E150" s="101">
        <f>+E129+E149</f>
        <v>0</v>
      </c>
      <c r="F150" s="101">
        <f>+F129+F149</f>
        <v>0</v>
      </c>
      <c r="G150" s="101">
        <f>+G129+G149</f>
        <v>0</v>
      </c>
      <c r="H150" s="101">
        <f>+H129+H149</f>
        <v>0</v>
      </c>
      <c r="I150" s="191" t="e">
        <f>+H150/G150</f>
        <v>#DIV/0!</v>
      </c>
    </row>
    <row r="152" spans="1:9" s="49" customFormat="1" ht="15" hidden="1" customHeight="1" thickBot="1" x14ac:dyDescent="0.4">
      <c r="A152" s="154" t="s">
        <v>531</v>
      </c>
      <c r="B152" s="155"/>
      <c r="C152" s="819">
        <v>17</v>
      </c>
      <c r="D152" s="820"/>
      <c r="E152" s="820"/>
      <c r="F152" s="821"/>
    </row>
    <row r="153" spans="1:9" s="49" customFormat="1" ht="14.25" hidden="1" customHeight="1" thickBot="1" x14ac:dyDescent="0.4">
      <c r="A153" s="154" t="s">
        <v>532</v>
      </c>
      <c r="B153" s="155"/>
      <c r="C153" s="822">
        <v>0</v>
      </c>
      <c r="D153" s="823"/>
      <c r="E153" s="823"/>
      <c r="F153" s="824"/>
    </row>
  </sheetData>
  <mergeCells count="20">
    <mergeCell ref="A8:F8"/>
    <mergeCell ref="B2:E2"/>
    <mergeCell ref="B3:E3"/>
    <mergeCell ref="A5:A6"/>
    <mergeCell ref="B5:B6"/>
    <mergeCell ref="F2:I2"/>
    <mergeCell ref="F3:I3"/>
    <mergeCell ref="C5:F6"/>
    <mergeCell ref="G5:G6"/>
    <mergeCell ref="H5:H6"/>
    <mergeCell ref="I5:I6"/>
    <mergeCell ref="C152:F152"/>
    <mergeCell ref="C153:F153"/>
    <mergeCell ref="A92:A93"/>
    <mergeCell ref="B92:B93"/>
    <mergeCell ref="C92:F93"/>
    <mergeCell ref="A95:I95"/>
    <mergeCell ref="G92:G93"/>
    <mergeCell ref="H92:H93"/>
    <mergeCell ref="I92:I93"/>
  </mergeCells>
  <printOptions horizontalCentered="1"/>
  <pageMargins left="0.43307086614173229" right="0.23622047244094491" top="0.6692913385826772" bottom="0.56999999999999995" header="0.31496062992125984" footer="0.31496062992125984"/>
  <pageSetup paperSize="9" scale="90" orientation="portrait" r:id="rId1"/>
  <rowBreaks count="1" manualBreakCount="1">
    <brk id="90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7"/>
  <sheetViews>
    <sheetView workbookViewId="0">
      <selection activeCell="E26" sqref="E26:H26"/>
    </sheetView>
  </sheetViews>
  <sheetFormatPr defaultRowHeight="14.5" x14ac:dyDescent="0.35"/>
  <cols>
    <col min="1" max="1" width="43.1796875" style="27" customWidth="1"/>
    <col min="2" max="2" width="13.453125" style="24" hidden="1" customWidth="1"/>
    <col min="3" max="3" width="14" style="24" hidden="1" customWidth="1"/>
    <col min="4" max="4" width="15.453125" style="24" hidden="1" customWidth="1"/>
    <col min="5" max="5" width="11.81640625" style="24" customWidth="1"/>
    <col min="6" max="6" width="16.1796875" style="24" hidden="1" customWidth="1"/>
    <col min="7" max="7" width="11.81640625" style="24" customWidth="1"/>
    <col min="8" max="8" width="12" style="24" customWidth="1"/>
    <col min="9" max="9" width="12.54296875" style="24" customWidth="1"/>
    <col min="10" max="256" width="9.1796875" style="24"/>
    <col min="257" max="257" width="40.453125" style="24" customWidth="1"/>
    <col min="258" max="258" width="13.453125" style="24" customWidth="1"/>
    <col min="259" max="259" width="14" style="24" customWidth="1"/>
    <col min="260" max="260" width="15.453125" style="24" customWidth="1"/>
    <col min="261" max="261" width="14.26953125" style="24" customWidth="1"/>
    <col min="262" max="262" width="16.1796875" style="24" customWidth="1"/>
    <col min="263" max="264" width="11" style="24" customWidth="1"/>
    <col min="265" max="265" width="11.81640625" style="24" customWidth="1"/>
    <col min="266" max="512" width="9.1796875" style="24"/>
    <col min="513" max="513" width="40.453125" style="24" customWidth="1"/>
    <col min="514" max="514" width="13.453125" style="24" customWidth="1"/>
    <col min="515" max="515" width="14" style="24" customWidth="1"/>
    <col min="516" max="516" width="15.453125" style="24" customWidth="1"/>
    <col min="517" max="517" width="14.26953125" style="24" customWidth="1"/>
    <col min="518" max="518" width="16.1796875" style="24" customWidth="1"/>
    <col min="519" max="520" width="11" style="24" customWidth="1"/>
    <col min="521" max="521" width="11.81640625" style="24" customWidth="1"/>
    <col min="522" max="768" width="9.1796875" style="24"/>
    <col min="769" max="769" width="40.453125" style="24" customWidth="1"/>
    <col min="770" max="770" width="13.453125" style="24" customWidth="1"/>
    <col min="771" max="771" width="14" style="24" customWidth="1"/>
    <col min="772" max="772" width="15.453125" style="24" customWidth="1"/>
    <col min="773" max="773" width="14.26953125" style="24" customWidth="1"/>
    <col min="774" max="774" width="16.1796875" style="24" customWidth="1"/>
    <col min="775" max="776" width="11" style="24" customWidth="1"/>
    <col min="777" max="777" width="11.81640625" style="24" customWidth="1"/>
    <col min="778" max="1024" width="9.1796875" style="24"/>
    <col min="1025" max="1025" width="40.453125" style="24" customWidth="1"/>
    <col min="1026" max="1026" width="13.453125" style="24" customWidth="1"/>
    <col min="1027" max="1027" width="14" style="24" customWidth="1"/>
    <col min="1028" max="1028" width="15.453125" style="24" customWidth="1"/>
    <col min="1029" max="1029" width="14.26953125" style="24" customWidth="1"/>
    <col min="1030" max="1030" width="16.1796875" style="24" customWidth="1"/>
    <col min="1031" max="1032" width="11" style="24" customWidth="1"/>
    <col min="1033" max="1033" width="11.81640625" style="24" customWidth="1"/>
    <col min="1034" max="1280" width="9.1796875" style="24"/>
    <col min="1281" max="1281" width="40.453125" style="24" customWidth="1"/>
    <col min="1282" max="1282" width="13.453125" style="24" customWidth="1"/>
    <col min="1283" max="1283" width="14" style="24" customWidth="1"/>
    <col min="1284" max="1284" width="15.453125" style="24" customWidth="1"/>
    <col min="1285" max="1285" width="14.26953125" style="24" customWidth="1"/>
    <col min="1286" max="1286" width="16.1796875" style="24" customWidth="1"/>
    <col min="1287" max="1288" width="11" style="24" customWidth="1"/>
    <col min="1289" max="1289" width="11.81640625" style="24" customWidth="1"/>
    <col min="1290" max="1536" width="9.1796875" style="24"/>
    <col min="1537" max="1537" width="40.453125" style="24" customWidth="1"/>
    <col min="1538" max="1538" width="13.453125" style="24" customWidth="1"/>
    <col min="1539" max="1539" width="14" style="24" customWidth="1"/>
    <col min="1540" max="1540" width="15.453125" style="24" customWidth="1"/>
    <col min="1541" max="1541" width="14.26953125" style="24" customWidth="1"/>
    <col min="1542" max="1542" width="16.1796875" style="24" customWidth="1"/>
    <col min="1543" max="1544" width="11" style="24" customWidth="1"/>
    <col min="1545" max="1545" width="11.81640625" style="24" customWidth="1"/>
    <col min="1546" max="1792" width="9.1796875" style="24"/>
    <col min="1793" max="1793" width="40.453125" style="24" customWidth="1"/>
    <col min="1794" max="1794" width="13.453125" style="24" customWidth="1"/>
    <col min="1795" max="1795" width="14" style="24" customWidth="1"/>
    <col min="1796" max="1796" width="15.453125" style="24" customWidth="1"/>
    <col min="1797" max="1797" width="14.26953125" style="24" customWidth="1"/>
    <col min="1798" max="1798" width="16.1796875" style="24" customWidth="1"/>
    <col min="1799" max="1800" width="11" style="24" customWidth="1"/>
    <col min="1801" max="1801" width="11.81640625" style="24" customWidth="1"/>
    <col min="1802" max="2048" width="9.1796875" style="24"/>
    <col min="2049" max="2049" width="40.453125" style="24" customWidth="1"/>
    <col min="2050" max="2050" width="13.453125" style="24" customWidth="1"/>
    <col min="2051" max="2051" width="14" style="24" customWidth="1"/>
    <col min="2052" max="2052" width="15.453125" style="24" customWidth="1"/>
    <col min="2053" max="2053" width="14.26953125" style="24" customWidth="1"/>
    <col min="2054" max="2054" width="16.1796875" style="24" customWidth="1"/>
    <col min="2055" max="2056" width="11" style="24" customWidth="1"/>
    <col min="2057" max="2057" width="11.81640625" style="24" customWidth="1"/>
    <col min="2058" max="2304" width="9.1796875" style="24"/>
    <col min="2305" max="2305" width="40.453125" style="24" customWidth="1"/>
    <col min="2306" max="2306" width="13.453125" style="24" customWidth="1"/>
    <col min="2307" max="2307" width="14" style="24" customWidth="1"/>
    <col min="2308" max="2308" width="15.453125" style="24" customWidth="1"/>
    <col min="2309" max="2309" width="14.26953125" style="24" customWidth="1"/>
    <col min="2310" max="2310" width="16.1796875" style="24" customWidth="1"/>
    <col min="2311" max="2312" width="11" style="24" customWidth="1"/>
    <col min="2313" max="2313" width="11.81640625" style="24" customWidth="1"/>
    <col min="2314" max="2560" width="9.1796875" style="24"/>
    <col min="2561" max="2561" width="40.453125" style="24" customWidth="1"/>
    <col min="2562" max="2562" width="13.453125" style="24" customWidth="1"/>
    <col min="2563" max="2563" width="14" style="24" customWidth="1"/>
    <col min="2564" max="2564" width="15.453125" style="24" customWidth="1"/>
    <col min="2565" max="2565" width="14.26953125" style="24" customWidth="1"/>
    <col min="2566" max="2566" width="16.1796875" style="24" customWidth="1"/>
    <col min="2567" max="2568" width="11" style="24" customWidth="1"/>
    <col min="2569" max="2569" width="11.81640625" style="24" customWidth="1"/>
    <col min="2570" max="2816" width="9.1796875" style="24"/>
    <col min="2817" max="2817" width="40.453125" style="24" customWidth="1"/>
    <col min="2818" max="2818" width="13.453125" style="24" customWidth="1"/>
    <col min="2819" max="2819" width="14" style="24" customWidth="1"/>
    <col min="2820" max="2820" width="15.453125" style="24" customWidth="1"/>
    <col min="2821" max="2821" width="14.26953125" style="24" customWidth="1"/>
    <col min="2822" max="2822" width="16.1796875" style="24" customWidth="1"/>
    <col min="2823" max="2824" width="11" style="24" customWidth="1"/>
    <col min="2825" max="2825" width="11.81640625" style="24" customWidth="1"/>
    <col min="2826" max="3072" width="9.1796875" style="24"/>
    <col min="3073" max="3073" width="40.453125" style="24" customWidth="1"/>
    <col min="3074" max="3074" width="13.453125" style="24" customWidth="1"/>
    <col min="3075" max="3075" width="14" style="24" customWidth="1"/>
    <col min="3076" max="3076" width="15.453125" style="24" customWidth="1"/>
    <col min="3077" max="3077" width="14.26953125" style="24" customWidth="1"/>
    <col min="3078" max="3078" width="16.1796875" style="24" customWidth="1"/>
    <col min="3079" max="3080" width="11" style="24" customWidth="1"/>
    <col min="3081" max="3081" width="11.81640625" style="24" customWidth="1"/>
    <col min="3082" max="3328" width="9.1796875" style="24"/>
    <col min="3329" max="3329" width="40.453125" style="24" customWidth="1"/>
    <col min="3330" max="3330" width="13.453125" style="24" customWidth="1"/>
    <col min="3331" max="3331" width="14" style="24" customWidth="1"/>
    <col min="3332" max="3332" width="15.453125" style="24" customWidth="1"/>
    <col min="3333" max="3333" width="14.26953125" style="24" customWidth="1"/>
    <col min="3334" max="3334" width="16.1796875" style="24" customWidth="1"/>
    <col min="3335" max="3336" width="11" style="24" customWidth="1"/>
    <col min="3337" max="3337" width="11.81640625" style="24" customWidth="1"/>
    <col min="3338" max="3584" width="9.1796875" style="24"/>
    <col min="3585" max="3585" width="40.453125" style="24" customWidth="1"/>
    <col min="3586" max="3586" width="13.453125" style="24" customWidth="1"/>
    <col min="3587" max="3587" width="14" style="24" customWidth="1"/>
    <col min="3588" max="3588" width="15.453125" style="24" customWidth="1"/>
    <col min="3589" max="3589" width="14.26953125" style="24" customWidth="1"/>
    <col min="3590" max="3590" width="16.1796875" style="24" customWidth="1"/>
    <col min="3591" max="3592" width="11" style="24" customWidth="1"/>
    <col min="3593" max="3593" width="11.81640625" style="24" customWidth="1"/>
    <col min="3594" max="3840" width="9.1796875" style="24"/>
    <col min="3841" max="3841" width="40.453125" style="24" customWidth="1"/>
    <col min="3842" max="3842" width="13.453125" style="24" customWidth="1"/>
    <col min="3843" max="3843" width="14" style="24" customWidth="1"/>
    <col min="3844" max="3844" width="15.453125" style="24" customWidth="1"/>
    <col min="3845" max="3845" width="14.26953125" style="24" customWidth="1"/>
    <col min="3846" max="3846" width="16.1796875" style="24" customWidth="1"/>
    <col min="3847" max="3848" width="11" style="24" customWidth="1"/>
    <col min="3849" max="3849" width="11.81640625" style="24" customWidth="1"/>
    <col min="3850" max="4096" width="9.1796875" style="24"/>
    <col min="4097" max="4097" width="40.453125" style="24" customWidth="1"/>
    <col min="4098" max="4098" width="13.453125" style="24" customWidth="1"/>
    <col min="4099" max="4099" width="14" style="24" customWidth="1"/>
    <col min="4100" max="4100" width="15.453125" style="24" customWidth="1"/>
    <col min="4101" max="4101" width="14.26953125" style="24" customWidth="1"/>
    <col min="4102" max="4102" width="16.1796875" style="24" customWidth="1"/>
    <col min="4103" max="4104" width="11" style="24" customWidth="1"/>
    <col min="4105" max="4105" width="11.81640625" style="24" customWidth="1"/>
    <col min="4106" max="4352" width="9.1796875" style="24"/>
    <col min="4353" max="4353" width="40.453125" style="24" customWidth="1"/>
    <col min="4354" max="4354" width="13.453125" style="24" customWidth="1"/>
    <col min="4355" max="4355" width="14" style="24" customWidth="1"/>
    <col min="4356" max="4356" width="15.453125" style="24" customWidth="1"/>
    <col min="4357" max="4357" width="14.26953125" style="24" customWidth="1"/>
    <col min="4358" max="4358" width="16.1796875" style="24" customWidth="1"/>
    <col min="4359" max="4360" width="11" style="24" customWidth="1"/>
    <col min="4361" max="4361" width="11.81640625" style="24" customWidth="1"/>
    <col min="4362" max="4608" width="9.1796875" style="24"/>
    <col min="4609" max="4609" width="40.453125" style="24" customWidth="1"/>
    <col min="4610" max="4610" width="13.453125" style="24" customWidth="1"/>
    <col min="4611" max="4611" width="14" style="24" customWidth="1"/>
    <col min="4612" max="4612" width="15.453125" style="24" customWidth="1"/>
    <col min="4613" max="4613" width="14.26953125" style="24" customWidth="1"/>
    <col min="4614" max="4614" width="16.1796875" style="24" customWidth="1"/>
    <col min="4615" max="4616" width="11" style="24" customWidth="1"/>
    <col min="4617" max="4617" width="11.81640625" style="24" customWidth="1"/>
    <col min="4618" max="4864" width="9.1796875" style="24"/>
    <col min="4865" max="4865" width="40.453125" style="24" customWidth="1"/>
    <col min="4866" max="4866" width="13.453125" style="24" customWidth="1"/>
    <col min="4867" max="4867" width="14" style="24" customWidth="1"/>
    <col min="4868" max="4868" width="15.453125" style="24" customWidth="1"/>
    <col min="4869" max="4869" width="14.26953125" style="24" customWidth="1"/>
    <col min="4870" max="4870" width="16.1796875" style="24" customWidth="1"/>
    <col min="4871" max="4872" width="11" style="24" customWidth="1"/>
    <col min="4873" max="4873" width="11.81640625" style="24" customWidth="1"/>
    <col min="4874" max="5120" width="9.1796875" style="24"/>
    <col min="5121" max="5121" width="40.453125" style="24" customWidth="1"/>
    <col min="5122" max="5122" width="13.453125" style="24" customWidth="1"/>
    <col min="5123" max="5123" width="14" style="24" customWidth="1"/>
    <col min="5124" max="5124" width="15.453125" style="24" customWidth="1"/>
    <col min="5125" max="5125" width="14.26953125" style="24" customWidth="1"/>
    <col min="5126" max="5126" width="16.1796875" style="24" customWidth="1"/>
    <col min="5127" max="5128" width="11" style="24" customWidth="1"/>
    <col min="5129" max="5129" width="11.81640625" style="24" customWidth="1"/>
    <col min="5130" max="5376" width="9.1796875" style="24"/>
    <col min="5377" max="5377" width="40.453125" style="24" customWidth="1"/>
    <col min="5378" max="5378" width="13.453125" style="24" customWidth="1"/>
    <col min="5379" max="5379" width="14" style="24" customWidth="1"/>
    <col min="5380" max="5380" width="15.453125" style="24" customWidth="1"/>
    <col min="5381" max="5381" width="14.26953125" style="24" customWidth="1"/>
    <col min="5382" max="5382" width="16.1796875" style="24" customWidth="1"/>
    <col min="5383" max="5384" width="11" style="24" customWidth="1"/>
    <col min="5385" max="5385" width="11.81640625" style="24" customWidth="1"/>
    <col min="5386" max="5632" width="9.1796875" style="24"/>
    <col min="5633" max="5633" width="40.453125" style="24" customWidth="1"/>
    <col min="5634" max="5634" width="13.453125" style="24" customWidth="1"/>
    <col min="5635" max="5635" width="14" style="24" customWidth="1"/>
    <col min="5636" max="5636" width="15.453125" style="24" customWidth="1"/>
    <col min="5637" max="5637" width="14.26953125" style="24" customWidth="1"/>
    <col min="5638" max="5638" width="16.1796875" style="24" customWidth="1"/>
    <col min="5639" max="5640" width="11" style="24" customWidth="1"/>
    <col min="5641" max="5641" width="11.81640625" style="24" customWidth="1"/>
    <col min="5642" max="5888" width="9.1796875" style="24"/>
    <col min="5889" max="5889" width="40.453125" style="24" customWidth="1"/>
    <col min="5890" max="5890" width="13.453125" style="24" customWidth="1"/>
    <col min="5891" max="5891" width="14" style="24" customWidth="1"/>
    <col min="5892" max="5892" width="15.453125" style="24" customWidth="1"/>
    <col min="5893" max="5893" width="14.26953125" style="24" customWidth="1"/>
    <col min="5894" max="5894" width="16.1796875" style="24" customWidth="1"/>
    <col min="5895" max="5896" width="11" style="24" customWidth="1"/>
    <col min="5897" max="5897" width="11.81640625" style="24" customWidth="1"/>
    <col min="5898" max="6144" width="9.1796875" style="24"/>
    <col min="6145" max="6145" width="40.453125" style="24" customWidth="1"/>
    <col min="6146" max="6146" width="13.453125" style="24" customWidth="1"/>
    <col min="6147" max="6147" width="14" style="24" customWidth="1"/>
    <col min="6148" max="6148" width="15.453125" style="24" customWidth="1"/>
    <col min="6149" max="6149" width="14.26953125" style="24" customWidth="1"/>
    <col min="6150" max="6150" width="16.1796875" style="24" customWidth="1"/>
    <col min="6151" max="6152" width="11" style="24" customWidth="1"/>
    <col min="6153" max="6153" width="11.81640625" style="24" customWidth="1"/>
    <col min="6154" max="6400" width="9.1796875" style="24"/>
    <col min="6401" max="6401" width="40.453125" style="24" customWidth="1"/>
    <col min="6402" max="6402" width="13.453125" style="24" customWidth="1"/>
    <col min="6403" max="6403" width="14" style="24" customWidth="1"/>
    <col min="6404" max="6404" width="15.453125" style="24" customWidth="1"/>
    <col min="6405" max="6405" width="14.26953125" style="24" customWidth="1"/>
    <col min="6406" max="6406" width="16.1796875" style="24" customWidth="1"/>
    <col min="6407" max="6408" width="11" style="24" customWidth="1"/>
    <col min="6409" max="6409" width="11.81640625" style="24" customWidth="1"/>
    <col min="6410" max="6656" width="9.1796875" style="24"/>
    <col min="6657" max="6657" width="40.453125" style="24" customWidth="1"/>
    <col min="6658" max="6658" width="13.453125" style="24" customWidth="1"/>
    <col min="6659" max="6659" width="14" style="24" customWidth="1"/>
    <col min="6660" max="6660" width="15.453125" style="24" customWidth="1"/>
    <col min="6661" max="6661" width="14.26953125" style="24" customWidth="1"/>
    <col min="6662" max="6662" width="16.1796875" style="24" customWidth="1"/>
    <col min="6663" max="6664" width="11" style="24" customWidth="1"/>
    <col min="6665" max="6665" width="11.81640625" style="24" customWidth="1"/>
    <col min="6666" max="6912" width="9.1796875" style="24"/>
    <col min="6913" max="6913" width="40.453125" style="24" customWidth="1"/>
    <col min="6914" max="6914" width="13.453125" style="24" customWidth="1"/>
    <col min="6915" max="6915" width="14" style="24" customWidth="1"/>
    <col min="6916" max="6916" width="15.453125" style="24" customWidth="1"/>
    <col min="6917" max="6917" width="14.26953125" style="24" customWidth="1"/>
    <col min="6918" max="6918" width="16.1796875" style="24" customWidth="1"/>
    <col min="6919" max="6920" width="11" style="24" customWidth="1"/>
    <col min="6921" max="6921" width="11.81640625" style="24" customWidth="1"/>
    <col min="6922" max="7168" width="9.1796875" style="24"/>
    <col min="7169" max="7169" width="40.453125" style="24" customWidth="1"/>
    <col min="7170" max="7170" width="13.453125" style="24" customWidth="1"/>
    <col min="7171" max="7171" width="14" style="24" customWidth="1"/>
    <col min="7172" max="7172" width="15.453125" style="24" customWidth="1"/>
    <col min="7173" max="7173" width="14.26953125" style="24" customWidth="1"/>
    <col min="7174" max="7174" width="16.1796875" style="24" customWidth="1"/>
    <col min="7175" max="7176" width="11" style="24" customWidth="1"/>
    <col min="7177" max="7177" width="11.81640625" style="24" customWidth="1"/>
    <col min="7178" max="7424" width="9.1796875" style="24"/>
    <col min="7425" max="7425" width="40.453125" style="24" customWidth="1"/>
    <col min="7426" max="7426" width="13.453125" style="24" customWidth="1"/>
    <col min="7427" max="7427" width="14" style="24" customWidth="1"/>
    <col min="7428" max="7428" width="15.453125" style="24" customWidth="1"/>
    <col min="7429" max="7429" width="14.26953125" style="24" customWidth="1"/>
    <col min="7430" max="7430" width="16.1796875" style="24" customWidth="1"/>
    <col min="7431" max="7432" width="11" style="24" customWidth="1"/>
    <col min="7433" max="7433" width="11.81640625" style="24" customWidth="1"/>
    <col min="7434" max="7680" width="9.1796875" style="24"/>
    <col min="7681" max="7681" width="40.453125" style="24" customWidth="1"/>
    <col min="7682" max="7682" width="13.453125" style="24" customWidth="1"/>
    <col min="7683" max="7683" width="14" style="24" customWidth="1"/>
    <col min="7684" max="7684" width="15.453125" style="24" customWidth="1"/>
    <col min="7685" max="7685" width="14.26953125" style="24" customWidth="1"/>
    <col min="7686" max="7686" width="16.1796875" style="24" customWidth="1"/>
    <col min="7687" max="7688" width="11" style="24" customWidth="1"/>
    <col min="7689" max="7689" width="11.81640625" style="24" customWidth="1"/>
    <col min="7690" max="7936" width="9.1796875" style="24"/>
    <col min="7937" max="7937" width="40.453125" style="24" customWidth="1"/>
    <col min="7938" max="7938" width="13.453125" style="24" customWidth="1"/>
    <col min="7939" max="7939" width="14" style="24" customWidth="1"/>
    <col min="7940" max="7940" width="15.453125" style="24" customWidth="1"/>
    <col min="7941" max="7941" width="14.26953125" style="24" customWidth="1"/>
    <col min="7942" max="7942" width="16.1796875" style="24" customWidth="1"/>
    <col min="7943" max="7944" width="11" style="24" customWidth="1"/>
    <col min="7945" max="7945" width="11.81640625" style="24" customWidth="1"/>
    <col min="7946" max="8192" width="9.1796875" style="24"/>
    <col min="8193" max="8193" width="40.453125" style="24" customWidth="1"/>
    <col min="8194" max="8194" width="13.453125" style="24" customWidth="1"/>
    <col min="8195" max="8195" width="14" style="24" customWidth="1"/>
    <col min="8196" max="8196" width="15.453125" style="24" customWidth="1"/>
    <col min="8197" max="8197" width="14.26953125" style="24" customWidth="1"/>
    <col min="8198" max="8198" width="16.1796875" style="24" customWidth="1"/>
    <col min="8199" max="8200" width="11" style="24" customWidth="1"/>
    <col min="8201" max="8201" width="11.81640625" style="24" customWidth="1"/>
    <col min="8202" max="8448" width="9.1796875" style="24"/>
    <col min="8449" max="8449" width="40.453125" style="24" customWidth="1"/>
    <col min="8450" max="8450" width="13.453125" style="24" customWidth="1"/>
    <col min="8451" max="8451" width="14" style="24" customWidth="1"/>
    <col min="8452" max="8452" width="15.453125" style="24" customWidth="1"/>
    <col min="8453" max="8453" width="14.26953125" style="24" customWidth="1"/>
    <col min="8454" max="8454" width="16.1796875" style="24" customWidth="1"/>
    <col min="8455" max="8456" width="11" style="24" customWidth="1"/>
    <col min="8457" max="8457" width="11.81640625" style="24" customWidth="1"/>
    <col min="8458" max="8704" width="9.1796875" style="24"/>
    <col min="8705" max="8705" width="40.453125" style="24" customWidth="1"/>
    <col min="8706" max="8706" width="13.453125" style="24" customWidth="1"/>
    <col min="8707" max="8707" width="14" style="24" customWidth="1"/>
    <col min="8708" max="8708" width="15.453125" style="24" customWidth="1"/>
    <col min="8709" max="8709" width="14.26953125" style="24" customWidth="1"/>
    <col min="8710" max="8710" width="16.1796875" style="24" customWidth="1"/>
    <col min="8711" max="8712" width="11" style="24" customWidth="1"/>
    <col min="8713" max="8713" width="11.81640625" style="24" customWidth="1"/>
    <col min="8714" max="8960" width="9.1796875" style="24"/>
    <col min="8961" max="8961" width="40.453125" style="24" customWidth="1"/>
    <col min="8962" max="8962" width="13.453125" style="24" customWidth="1"/>
    <col min="8963" max="8963" width="14" style="24" customWidth="1"/>
    <col min="8964" max="8964" width="15.453125" style="24" customWidth="1"/>
    <col min="8965" max="8965" width="14.26953125" style="24" customWidth="1"/>
    <col min="8966" max="8966" width="16.1796875" style="24" customWidth="1"/>
    <col min="8967" max="8968" width="11" style="24" customWidth="1"/>
    <col min="8969" max="8969" width="11.81640625" style="24" customWidth="1"/>
    <col min="8970" max="9216" width="9.1796875" style="24"/>
    <col min="9217" max="9217" width="40.453125" style="24" customWidth="1"/>
    <col min="9218" max="9218" width="13.453125" style="24" customWidth="1"/>
    <col min="9219" max="9219" width="14" style="24" customWidth="1"/>
    <col min="9220" max="9220" width="15.453125" style="24" customWidth="1"/>
    <col min="9221" max="9221" width="14.26953125" style="24" customWidth="1"/>
    <col min="9222" max="9222" width="16.1796875" style="24" customWidth="1"/>
    <col min="9223" max="9224" width="11" style="24" customWidth="1"/>
    <col min="9225" max="9225" width="11.81640625" style="24" customWidth="1"/>
    <col min="9226" max="9472" width="9.1796875" style="24"/>
    <col min="9473" max="9473" width="40.453125" style="24" customWidth="1"/>
    <col min="9474" max="9474" width="13.453125" style="24" customWidth="1"/>
    <col min="9475" max="9475" width="14" style="24" customWidth="1"/>
    <col min="9476" max="9476" width="15.453125" style="24" customWidth="1"/>
    <col min="9477" max="9477" width="14.26953125" style="24" customWidth="1"/>
    <col min="9478" max="9478" width="16.1796875" style="24" customWidth="1"/>
    <col min="9479" max="9480" width="11" style="24" customWidth="1"/>
    <col min="9481" max="9481" width="11.81640625" style="24" customWidth="1"/>
    <col min="9482" max="9728" width="9.1796875" style="24"/>
    <col min="9729" max="9729" width="40.453125" style="24" customWidth="1"/>
    <col min="9730" max="9730" width="13.453125" style="24" customWidth="1"/>
    <col min="9731" max="9731" width="14" style="24" customWidth="1"/>
    <col min="9732" max="9732" width="15.453125" style="24" customWidth="1"/>
    <col min="9733" max="9733" width="14.26953125" style="24" customWidth="1"/>
    <col min="9734" max="9734" width="16.1796875" style="24" customWidth="1"/>
    <col min="9735" max="9736" width="11" style="24" customWidth="1"/>
    <col min="9737" max="9737" width="11.81640625" style="24" customWidth="1"/>
    <col min="9738" max="9984" width="9.1796875" style="24"/>
    <col min="9985" max="9985" width="40.453125" style="24" customWidth="1"/>
    <col min="9986" max="9986" width="13.453125" style="24" customWidth="1"/>
    <col min="9987" max="9987" width="14" style="24" customWidth="1"/>
    <col min="9988" max="9988" width="15.453125" style="24" customWidth="1"/>
    <col min="9989" max="9989" width="14.26953125" style="24" customWidth="1"/>
    <col min="9990" max="9990" width="16.1796875" style="24" customWidth="1"/>
    <col min="9991" max="9992" width="11" style="24" customWidth="1"/>
    <col min="9993" max="9993" width="11.81640625" style="24" customWidth="1"/>
    <col min="9994" max="10240" width="9.1796875" style="24"/>
    <col min="10241" max="10241" width="40.453125" style="24" customWidth="1"/>
    <col min="10242" max="10242" width="13.453125" style="24" customWidth="1"/>
    <col min="10243" max="10243" width="14" style="24" customWidth="1"/>
    <col min="10244" max="10244" width="15.453125" style="24" customWidth="1"/>
    <col min="10245" max="10245" width="14.26953125" style="24" customWidth="1"/>
    <col min="10246" max="10246" width="16.1796875" style="24" customWidth="1"/>
    <col min="10247" max="10248" width="11" style="24" customWidth="1"/>
    <col min="10249" max="10249" width="11.81640625" style="24" customWidth="1"/>
    <col min="10250" max="10496" width="9.1796875" style="24"/>
    <col min="10497" max="10497" width="40.453125" style="24" customWidth="1"/>
    <col min="10498" max="10498" width="13.453125" style="24" customWidth="1"/>
    <col min="10499" max="10499" width="14" style="24" customWidth="1"/>
    <col min="10500" max="10500" width="15.453125" style="24" customWidth="1"/>
    <col min="10501" max="10501" width="14.26953125" style="24" customWidth="1"/>
    <col min="10502" max="10502" width="16.1796875" style="24" customWidth="1"/>
    <col min="10503" max="10504" width="11" style="24" customWidth="1"/>
    <col min="10505" max="10505" width="11.81640625" style="24" customWidth="1"/>
    <col min="10506" max="10752" width="9.1796875" style="24"/>
    <col min="10753" max="10753" width="40.453125" style="24" customWidth="1"/>
    <col min="10754" max="10754" width="13.453125" style="24" customWidth="1"/>
    <col min="10755" max="10755" width="14" style="24" customWidth="1"/>
    <col min="10756" max="10756" width="15.453125" style="24" customWidth="1"/>
    <col min="10757" max="10757" width="14.26953125" style="24" customWidth="1"/>
    <col min="10758" max="10758" width="16.1796875" style="24" customWidth="1"/>
    <col min="10759" max="10760" width="11" style="24" customWidth="1"/>
    <col min="10761" max="10761" width="11.81640625" style="24" customWidth="1"/>
    <col min="10762" max="11008" width="9.1796875" style="24"/>
    <col min="11009" max="11009" width="40.453125" style="24" customWidth="1"/>
    <col min="11010" max="11010" width="13.453125" style="24" customWidth="1"/>
    <col min="11011" max="11011" width="14" style="24" customWidth="1"/>
    <col min="11012" max="11012" width="15.453125" style="24" customWidth="1"/>
    <col min="11013" max="11013" width="14.26953125" style="24" customWidth="1"/>
    <col min="11014" max="11014" width="16.1796875" style="24" customWidth="1"/>
    <col min="11015" max="11016" width="11" style="24" customWidth="1"/>
    <col min="11017" max="11017" width="11.81640625" style="24" customWidth="1"/>
    <col min="11018" max="11264" width="9.1796875" style="24"/>
    <col min="11265" max="11265" width="40.453125" style="24" customWidth="1"/>
    <col min="11266" max="11266" width="13.453125" style="24" customWidth="1"/>
    <col min="11267" max="11267" width="14" style="24" customWidth="1"/>
    <col min="11268" max="11268" width="15.453125" style="24" customWidth="1"/>
    <col min="11269" max="11269" width="14.26953125" style="24" customWidth="1"/>
    <col min="11270" max="11270" width="16.1796875" style="24" customWidth="1"/>
    <col min="11271" max="11272" width="11" style="24" customWidth="1"/>
    <col min="11273" max="11273" width="11.81640625" style="24" customWidth="1"/>
    <col min="11274" max="11520" width="9.1796875" style="24"/>
    <col min="11521" max="11521" width="40.453125" style="24" customWidth="1"/>
    <col min="11522" max="11522" width="13.453125" style="24" customWidth="1"/>
    <col min="11523" max="11523" width="14" style="24" customWidth="1"/>
    <col min="11524" max="11524" width="15.453125" style="24" customWidth="1"/>
    <col min="11525" max="11525" width="14.26953125" style="24" customWidth="1"/>
    <col min="11526" max="11526" width="16.1796875" style="24" customWidth="1"/>
    <col min="11527" max="11528" width="11" style="24" customWidth="1"/>
    <col min="11529" max="11529" width="11.81640625" style="24" customWidth="1"/>
    <col min="11530" max="11776" width="9.1796875" style="24"/>
    <col min="11777" max="11777" width="40.453125" style="24" customWidth="1"/>
    <col min="11778" max="11778" width="13.453125" style="24" customWidth="1"/>
    <col min="11779" max="11779" width="14" style="24" customWidth="1"/>
    <col min="11780" max="11780" width="15.453125" style="24" customWidth="1"/>
    <col min="11781" max="11781" width="14.26953125" style="24" customWidth="1"/>
    <col min="11782" max="11782" width="16.1796875" style="24" customWidth="1"/>
    <col min="11783" max="11784" width="11" style="24" customWidth="1"/>
    <col min="11785" max="11785" width="11.81640625" style="24" customWidth="1"/>
    <col min="11786" max="12032" width="9.1796875" style="24"/>
    <col min="12033" max="12033" width="40.453125" style="24" customWidth="1"/>
    <col min="12034" max="12034" width="13.453125" style="24" customWidth="1"/>
    <col min="12035" max="12035" width="14" style="24" customWidth="1"/>
    <col min="12036" max="12036" width="15.453125" style="24" customWidth="1"/>
    <col min="12037" max="12037" width="14.26953125" style="24" customWidth="1"/>
    <col min="12038" max="12038" width="16.1796875" style="24" customWidth="1"/>
    <col min="12039" max="12040" width="11" style="24" customWidth="1"/>
    <col min="12041" max="12041" width="11.81640625" style="24" customWidth="1"/>
    <col min="12042" max="12288" width="9.1796875" style="24"/>
    <col min="12289" max="12289" width="40.453125" style="24" customWidth="1"/>
    <col min="12290" max="12290" width="13.453125" style="24" customWidth="1"/>
    <col min="12291" max="12291" width="14" style="24" customWidth="1"/>
    <col min="12292" max="12292" width="15.453125" style="24" customWidth="1"/>
    <col min="12293" max="12293" width="14.26953125" style="24" customWidth="1"/>
    <col min="12294" max="12294" width="16.1796875" style="24" customWidth="1"/>
    <col min="12295" max="12296" width="11" style="24" customWidth="1"/>
    <col min="12297" max="12297" width="11.81640625" style="24" customWidth="1"/>
    <col min="12298" max="12544" width="9.1796875" style="24"/>
    <col min="12545" max="12545" width="40.453125" style="24" customWidth="1"/>
    <col min="12546" max="12546" width="13.453125" style="24" customWidth="1"/>
    <col min="12547" max="12547" width="14" style="24" customWidth="1"/>
    <col min="12548" max="12548" width="15.453125" style="24" customWidth="1"/>
    <col min="12549" max="12549" width="14.26953125" style="24" customWidth="1"/>
    <col min="12550" max="12550" width="16.1796875" style="24" customWidth="1"/>
    <col min="12551" max="12552" width="11" style="24" customWidth="1"/>
    <col min="12553" max="12553" width="11.81640625" style="24" customWidth="1"/>
    <col min="12554" max="12800" width="9.1796875" style="24"/>
    <col min="12801" max="12801" width="40.453125" style="24" customWidth="1"/>
    <col min="12802" max="12802" width="13.453125" style="24" customWidth="1"/>
    <col min="12803" max="12803" width="14" style="24" customWidth="1"/>
    <col min="12804" max="12804" width="15.453125" style="24" customWidth="1"/>
    <col min="12805" max="12805" width="14.26953125" style="24" customWidth="1"/>
    <col min="12806" max="12806" width="16.1796875" style="24" customWidth="1"/>
    <col min="12807" max="12808" width="11" style="24" customWidth="1"/>
    <col min="12809" max="12809" width="11.81640625" style="24" customWidth="1"/>
    <col min="12810" max="13056" width="9.1796875" style="24"/>
    <col min="13057" max="13057" width="40.453125" style="24" customWidth="1"/>
    <col min="13058" max="13058" width="13.453125" style="24" customWidth="1"/>
    <col min="13059" max="13059" width="14" style="24" customWidth="1"/>
    <col min="13060" max="13060" width="15.453125" style="24" customWidth="1"/>
    <col min="13061" max="13061" width="14.26953125" style="24" customWidth="1"/>
    <col min="13062" max="13062" width="16.1796875" style="24" customWidth="1"/>
    <col min="13063" max="13064" width="11" style="24" customWidth="1"/>
    <col min="13065" max="13065" width="11.81640625" style="24" customWidth="1"/>
    <col min="13066" max="13312" width="9.1796875" style="24"/>
    <col min="13313" max="13313" width="40.453125" style="24" customWidth="1"/>
    <col min="13314" max="13314" width="13.453125" style="24" customWidth="1"/>
    <col min="13315" max="13315" width="14" style="24" customWidth="1"/>
    <col min="13316" max="13316" width="15.453125" style="24" customWidth="1"/>
    <col min="13317" max="13317" width="14.26953125" style="24" customWidth="1"/>
    <col min="13318" max="13318" width="16.1796875" style="24" customWidth="1"/>
    <col min="13319" max="13320" width="11" style="24" customWidth="1"/>
    <col min="13321" max="13321" width="11.81640625" style="24" customWidth="1"/>
    <col min="13322" max="13568" width="9.1796875" style="24"/>
    <col min="13569" max="13569" width="40.453125" style="24" customWidth="1"/>
    <col min="13570" max="13570" width="13.453125" style="24" customWidth="1"/>
    <col min="13571" max="13571" width="14" style="24" customWidth="1"/>
    <col min="13572" max="13572" width="15.453125" style="24" customWidth="1"/>
    <col min="13573" max="13573" width="14.26953125" style="24" customWidth="1"/>
    <col min="13574" max="13574" width="16.1796875" style="24" customWidth="1"/>
    <col min="13575" max="13576" width="11" style="24" customWidth="1"/>
    <col min="13577" max="13577" width="11.81640625" style="24" customWidth="1"/>
    <col min="13578" max="13824" width="9.1796875" style="24"/>
    <col min="13825" max="13825" width="40.453125" style="24" customWidth="1"/>
    <col min="13826" max="13826" width="13.453125" style="24" customWidth="1"/>
    <col min="13827" max="13827" width="14" style="24" customWidth="1"/>
    <col min="13828" max="13828" width="15.453125" style="24" customWidth="1"/>
    <col min="13829" max="13829" width="14.26953125" style="24" customWidth="1"/>
    <col min="13830" max="13830" width="16.1796875" style="24" customWidth="1"/>
    <col min="13831" max="13832" width="11" style="24" customWidth="1"/>
    <col min="13833" max="13833" width="11.81640625" style="24" customWidth="1"/>
    <col min="13834" max="14080" width="9.1796875" style="24"/>
    <col min="14081" max="14081" width="40.453125" style="24" customWidth="1"/>
    <col min="14082" max="14082" width="13.453125" style="24" customWidth="1"/>
    <col min="14083" max="14083" width="14" style="24" customWidth="1"/>
    <col min="14084" max="14084" width="15.453125" style="24" customWidth="1"/>
    <col min="14085" max="14085" width="14.26953125" style="24" customWidth="1"/>
    <col min="14086" max="14086" width="16.1796875" style="24" customWidth="1"/>
    <col min="14087" max="14088" width="11" style="24" customWidth="1"/>
    <col min="14089" max="14089" width="11.81640625" style="24" customWidth="1"/>
    <col min="14090" max="14336" width="9.1796875" style="24"/>
    <col min="14337" max="14337" width="40.453125" style="24" customWidth="1"/>
    <col min="14338" max="14338" width="13.453125" style="24" customWidth="1"/>
    <col min="14339" max="14339" width="14" style="24" customWidth="1"/>
    <col min="14340" max="14340" width="15.453125" style="24" customWidth="1"/>
    <col min="14341" max="14341" width="14.26953125" style="24" customWidth="1"/>
    <col min="14342" max="14342" width="16.1796875" style="24" customWidth="1"/>
    <col min="14343" max="14344" width="11" style="24" customWidth="1"/>
    <col min="14345" max="14345" width="11.81640625" style="24" customWidth="1"/>
    <col min="14346" max="14592" width="9.1796875" style="24"/>
    <col min="14593" max="14593" width="40.453125" style="24" customWidth="1"/>
    <col min="14594" max="14594" width="13.453125" style="24" customWidth="1"/>
    <col min="14595" max="14595" width="14" style="24" customWidth="1"/>
    <col min="14596" max="14596" width="15.453125" style="24" customWidth="1"/>
    <col min="14597" max="14597" width="14.26953125" style="24" customWidth="1"/>
    <col min="14598" max="14598" width="16.1796875" style="24" customWidth="1"/>
    <col min="14599" max="14600" width="11" style="24" customWidth="1"/>
    <col min="14601" max="14601" width="11.81640625" style="24" customWidth="1"/>
    <col min="14602" max="14848" width="9.1796875" style="24"/>
    <col min="14849" max="14849" width="40.453125" style="24" customWidth="1"/>
    <col min="14850" max="14850" width="13.453125" style="24" customWidth="1"/>
    <col min="14851" max="14851" width="14" style="24" customWidth="1"/>
    <col min="14852" max="14852" width="15.453125" style="24" customWidth="1"/>
    <col min="14853" max="14853" width="14.26953125" style="24" customWidth="1"/>
    <col min="14854" max="14854" width="16.1796875" style="24" customWidth="1"/>
    <col min="14855" max="14856" width="11" style="24" customWidth="1"/>
    <col min="14857" max="14857" width="11.81640625" style="24" customWidth="1"/>
    <col min="14858" max="15104" width="9.1796875" style="24"/>
    <col min="15105" max="15105" width="40.453125" style="24" customWidth="1"/>
    <col min="15106" max="15106" width="13.453125" style="24" customWidth="1"/>
    <col min="15107" max="15107" width="14" style="24" customWidth="1"/>
    <col min="15108" max="15108" width="15.453125" style="24" customWidth="1"/>
    <col min="15109" max="15109" width="14.26953125" style="24" customWidth="1"/>
    <col min="15110" max="15110" width="16.1796875" style="24" customWidth="1"/>
    <col min="15111" max="15112" width="11" style="24" customWidth="1"/>
    <col min="15113" max="15113" width="11.81640625" style="24" customWidth="1"/>
    <col min="15114" max="15360" width="9.1796875" style="24"/>
    <col min="15361" max="15361" width="40.453125" style="24" customWidth="1"/>
    <col min="15362" max="15362" width="13.453125" style="24" customWidth="1"/>
    <col min="15363" max="15363" width="14" style="24" customWidth="1"/>
    <col min="15364" max="15364" width="15.453125" style="24" customWidth="1"/>
    <col min="15365" max="15365" width="14.26953125" style="24" customWidth="1"/>
    <col min="15366" max="15366" width="16.1796875" style="24" customWidth="1"/>
    <col min="15367" max="15368" width="11" style="24" customWidth="1"/>
    <col min="15369" max="15369" width="11.81640625" style="24" customWidth="1"/>
    <col min="15370" max="15616" width="9.1796875" style="24"/>
    <col min="15617" max="15617" width="40.453125" style="24" customWidth="1"/>
    <col min="15618" max="15618" width="13.453125" style="24" customWidth="1"/>
    <col min="15619" max="15619" width="14" style="24" customWidth="1"/>
    <col min="15620" max="15620" width="15.453125" style="24" customWidth="1"/>
    <col min="15621" max="15621" width="14.26953125" style="24" customWidth="1"/>
    <col min="15622" max="15622" width="16.1796875" style="24" customWidth="1"/>
    <col min="15623" max="15624" width="11" style="24" customWidth="1"/>
    <col min="15625" max="15625" width="11.81640625" style="24" customWidth="1"/>
    <col min="15626" max="15872" width="9.1796875" style="24"/>
    <col min="15873" max="15873" width="40.453125" style="24" customWidth="1"/>
    <col min="15874" max="15874" width="13.453125" style="24" customWidth="1"/>
    <col min="15875" max="15875" width="14" style="24" customWidth="1"/>
    <col min="15876" max="15876" width="15.453125" style="24" customWidth="1"/>
    <col min="15877" max="15877" width="14.26953125" style="24" customWidth="1"/>
    <col min="15878" max="15878" width="16.1796875" style="24" customWidth="1"/>
    <col min="15879" max="15880" width="11" style="24" customWidth="1"/>
    <col min="15881" max="15881" width="11.81640625" style="24" customWidth="1"/>
    <col min="15882" max="16128" width="9.1796875" style="24"/>
    <col min="16129" max="16129" width="40.453125" style="24" customWidth="1"/>
    <col min="16130" max="16130" width="13.453125" style="24" customWidth="1"/>
    <col min="16131" max="16131" width="14" style="24" customWidth="1"/>
    <col min="16132" max="16132" width="15.453125" style="24" customWidth="1"/>
    <col min="16133" max="16133" width="14.26953125" style="24" customWidth="1"/>
    <col min="16134" max="16134" width="16.1796875" style="24" customWidth="1"/>
    <col min="16135" max="16136" width="11" style="24" customWidth="1"/>
    <col min="16137" max="16137" width="11.81640625" style="24" customWidth="1"/>
    <col min="16138" max="16384" width="9.1796875" style="24"/>
  </cols>
  <sheetData>
    <row r="1" spans="1:12" ht="25.5" customHeight="1" x14ac:dyDescent="0.35">
      <c r="A1" s="801" t="s">
        <v>563</v>
      </c>
      <c r="B1" s="801"/>
      <c r="C1" s="801"/>
      <c r="D1" s="801"/>
      <c r="E1" s="801"/>
      <c r="F1" s="801"/>
      <c r="G1" s="801"/>
      <c r="H1" s="801"/>
      <c r="I1" s="801"/>
    </row>
    <row r="2" spans="1:12" ht="22.5" customHeight="1" thickBot="1" x14ac:dyDescent="0.4">
      <c r="A2" s="151" t="s">
        <v>518</v>
      </c>
      <c r="E2" s="199" t="s">
        <v>567</v>
      </c>
      <c r="G2" s="86"/>
      <c r="H2" s="86"/>
      <c r="I2" s="199" t="s">
        <v>567</v>
      </c>
    </row>
    <row r="3" spans="1:12" s="29" customFormat="1" ht="44.25" customHeight="1" thickBot="1" x14ac:dyDescent="0.4">
      <c r="A3" s="28" t="s">
        <v>564</v>
      </c>
      <c r="B3" s="37" t="s">
        <v>327</v>
      </c>
      <c r="C3" s="37" t="s">
        <v>328</v>
      </c>
      <c r="D3" s="37" t="s">
        <v>329</v>
      </c>
      <c r="E3" s="37" t="s">
        <v>556</v>
      </c>
      <c r="F3" s="38" t="s">
        <v>380</v>
      </c>
      <c r="G3" s="37" t="s">
        <v>561</v>
      </c>
      <c r="H3" s="37" t="s">
        <v>558</v>
      </c>
      <c r="I3" s="37" t="s">
        <v>559</v>
      </c>
    </row>
    <row r="4" spans="1:12" ht="12" customHeight="1" thickBot="1" x14ac:dyDescent="0.4">
      <c r="A4" s="39">
        <v>1</v>
      </c>
      <c r="B4" s="40">
        <v>2</v>
      </c>
      <c r="C4" s="40">
        <v>3</v>
      </c>
      <c r="D4" s="40">
        <v>4</v>
      </c>
      <c r="E4" s="40">
        <v>2</v>
      </c>
      <c r="F4" s="41" t="s">
        <v>381</v>
      </c>
      <c r="G4" s="40">
        <v>3</v>
      </c>
      <c r="H4" s="40">
        <v>4</v>
      </c>
      <c r="I4" s="40">
        <v>5</v>
      </c>
    </row>
    <row r="5" spans="1:12" ht="16" customHeight="1" x14ac:dyDescent="0.35">
      <c r="A5" s="87"/>
      <c r="B5" s="42"/>
      <c r="C5" s="88"/>
      <c r="D5" s="42"/>
      <c r="E5" s="42"/>
      <c r="F5" s="42"/>
      <c r="G5" s="42"/>
      <c r="H5" s="42"/>
      <c r="I5" s="200" t="e">
        <f>+H5/G5</f>
        <v>#DIV/0!</v>
      </c>
      <c r="L5" s="24">
        <f>+H5-G5</f>
        <v>0</v>
      </c>
    </row>
    <row r="6" spans="1:12" ht="16" customHeight="1" x14ac:dyDescent="0.35">
      <c r="A6" s="87"/>
      <c r="B6" s="42"/>
      <c r="C6" s="88"/>
      <c r="D6" s="42"/>
      <c r="E6" s="42"/>
      <c r="F6" s="42"/>
      <c r="G6" s="42"/>
      <c r="H6" s="42"/>
      <c r="I6" s="200" t="e">
        <f>+H6/G6</f>
        <v>#DIV/0!</v>
      </c>
    </row>
    <row r="7" spans="1:12" ht="16" customHeight="1" x14ac:dyDescent="0.35">
      <c r="A7" s="87"/>
      <c r="B7" s="42"/>
      <c r="C7" s="205"/>
      <c r="D7" s="42"/>
      <c r="E7" s="42"/>
      <c r="F7" s="42"/>
      <c r="G7" s="42"/>
      <c r="H7" s="42"/>
      <c r="I7" s="200"/>
    </row>
    <row r="8" spans="1:12" ht="16" customHeight="1" x14ac:dyDescent="0.35">
      <c r="A8" s="87"/>
      <c r="B8" s="42"/>
      <c r="C8" s="205"/>
      <c r="D8" s="42"/>
      <c r="E8" s="42"/>
      <c r="F8" s="42"/>
      <c r="G8" s="42"/>
      <c r="H8" s="42"/>
      <c r="I8" s="200"/>
    </row>
    <row r="9" spans="1:12" ht="16" customHeight="1" x14ac:dyDescent="0.35">
      <c r="A9" s="87"/>
      <c r="B9" s="42"/>
      <c r="C9" s="205"/>
      <c r="D9" s="42"/>
      <c r="E9" s="42"/>
      <c r="F9" s="42"/>
      <c r="G9" s="42"/>
      <c r="H9" s="42"/>
      <c r="I9" s="200" t="e">
        <f>+H9/G9</f>
        <v>#DIV/0!</v>
      </c>
    </row>
    <row r="10" spans="1:12" ht="16" customHeight="1" x14ac:dyDescent="0.35">
      <c r="A10" s="87"/>
      <c r="B10" s="42"/>
      <c r="C10" s="205"/>
      <c r="D10" s="42"/>
      <c r="E10" s="42"/>
      <c r="F10" s="42"/>
      <c r="G10" s="42"/>
      <c r="H10" s="42"/>
      <c r="I10" s="200" t="e">
        <f>+H10/G10</f>
        <v>#DIV/0!</v>
      </c>
    </row>
    <row r="11" spans="1:12" ht="16" customHeight="1" x14ac:dyDescent="0.35">
      <c r="A11" s="87"/>
      <c r="B11" s="42"/>
      <c r="C11" s="205"/>
      <c r="D11" s="42"/>
      <c r="E11" s="42"/>
      <c r="F11" s="42"/>
      <c r="G11" s="42"/>
      <c r="H11" s="42"/>
      <c r="I11" s="200" t="e">
        <f>+H11/G11</f>
        <v>#DIV/0!</v>
      </c>
    </row>
    <row r="12" spans="1:12" ht="16" customHeight="1" x14ac:dyDescent="0.35">
      <c r="A12" s="87"/>
      <c r="B12" s="42"/>
      <c r="C12" s="205"/>
      <c r="D12" s="42"/>
      <c r="E12" s="42"/>
      <c r="F12" s="42"/>
      <c r="G12" s="42"/>
      <c r="H12" s="42"/>
      <c r="I12" s="200" t="e">
        <f t="shared" ref="I12:I17" si="0">+H12/G12</f>
        <v>#DIV/0!</v>
      </c>
    </row>
    <row r="13" spans="1:12" ht="16" customHeight="1" x14ac:dyDescent="0.35">
      <c r="A13" s="87"/>
      <c r="B13" s="42"/>
      <c r="C13" s="88"/>
      <c r="D13" s="42"/>
      <c r="E13" s="42"/>
      <c r="F13" s="42"/>
      <c r="G13" s="42"/>
      <c r="H13" s="42"/>
      <c r="I13" s="200" t="e">
        <f t="shared" si="0"/>
        <v>#DIV/0!</v>
      </c>
    </row>
    <row r="14" spans="1:12" ht="16" customHeight="1" x14ac:dyDescent="0.35">
      <c r="A14" s="87"/>
      <c r="B14" s="42"/>
      <c r="C14" s="88"/>
      <c r="D14" s="42"/>
      <c r="E14" s="42"/>
      <c r="F14" s="89"/>
      <c r="G14" s="42"/>
      <c r="H14" s="42"/>
      <c r="I14" s="200" t="e">
        <f t="shared" si="0"/>
        <v>#DIV/0!</v>
      </c>
    </row>
    <row r="15" spans="1:12" ht="16" customHeight="1" x14ac:dyDescent="0.35">
      <c r="A15" s="87"/>
      <c r="B15" s="42"/>
      <c r="C15" s="88"/>
      <c r="D15" s="42"/>
      <c r="E15" s="42"/>
      <c r="F15" s="89"/>
      <c r="G15" s="42"/>
      <c r="H15" s="42"/>
      <c r="I15" s="200" t="e">
        <f t="shared" si="0"/>
        <v>#DIV/0!</v>
      </c>
    </row>
    <row r="16" spans="1:12" ht="16" customHeight="1" x14ac:dyDescent="0.35">
      <c r="A16" s="87"/>
      <c r="B16" s="42"/>
      <c r="C16" s="88"/>
      <c r="D16" s="42"/>
      <c r="E16" s="42"/>
      <c r="F16" s="89"/>
      <c r="G16" s="42"/>
      <c r="H16" s="42"/>
      <c r="I16" s="200" t="e">
        <f t="shared" si="0"/>
        <v>#DIV/0!</v>
      </c>
    </row>
    <row r="17" spans="1:9" ht="16" customHeight="1" x14ac:dyDescent="0.35">
      <c r="A17" s="87"/>
      <c r="B17" s="42"/>
      <c r="C17" s="88"/>
      <c r="D17" s="42"/>
      <c r="E17" s="42"/>
      <c r="F17" s="89"/>
      <c r="G17" s="42"/>
      <c r="H17" s="42"/>
      <c r="I17" s="200" t="e">
        <f t="shared" si="0"/>
        <v>#DIV/0!</v>
      </c>
    </row>
    <row r="18" spans="1:9" ht="16" customHeight="1" x14ac:dyDescent="0.35">
      <c r="A18" s="87"/>
      <c r="B18" s="42"/>
      <c r="C18" s="88"/>
      <c r="D18" s="42"/>
      <c r="E18" s="42"/>
      <c r="F18" s="89"/>
      <c r="G18" s="42"/>
      <c r="H18" s="42"/>
      <c r="I18" s="42"/>
    </row>
    <row r="19" spans="1:9" ht="16" customHeight="1" x14ac:dyDescent="0.35">
      <c r="A19" s="87"/>
      <c r="B19" s="42"/>
      <c r="C19" s="88"/>
      <c r="D19" s="42"/>
      <c r="E19" s="42"/>
      <c r="F19" s="89"/>
      <c r="G19" s="42"/>
      <c r="H19" s="42"/>
      <c r="I19" s="42"/>
    </row>
    <row r="20" spans="1:9" ht="16" customHeight="1" x14ac:dyDescent="0.35">
      <c r="A20" s="87"/>
      <c r="B20" s="42"/>
      <c r="C20" s="88"/>
      <c r="D20" s="42"/>
      <c r="E20" s="42"/>
      <c r="F20" s="89"/>
      <c r="G20" s="42"/>
      <c r="H20" s="42"/>
      <c r="I20" s="42"/>
    </row>
    <row r="21" spans="1:9" ht="16" customHeight="1" x14ac:dyDescent="0.35">
      <c r="A21" s="87"/>
      <c r="B21" s="42"/>
      <c r="C21" s="88"/>
      <c r="D21" s="42"/>
      <c r="E21" s="42"/>
      <c r="F21" s="89"/>
      <c r="G21" s="42"/>
      <c r="H21" s="42"/>
      <c r="I21" s="200"/>
    </row>
    <row r="22" spans="1:9" ht="16" customHeight="1" x14ac:dyDescent="0.35">
      <c r="A22" s="87"/>
      <c r="B22" s="42"/>
      <c r="C22" s="88"/>
      <c r="D22" s="42"/>
      <c r="E22" s="42"/>
      <c r="F22" s="89"/>
      <c r="G22" s="42"/>
      <c r="H22" s="42"/>
      <c r="I22" s="42"/>
    </row>
    <row r="23" spans="1:9" ht="16" customHeight="1" thickBot="1" x14ac:dyDescent="0.4">
      <c r="A23" s="32"/>
      <c r="B23" s="43"/>
      <c r="C23" s="90"/>
      <c r="D23" s="43"/>
      <c r="E23" s="43"/>
      <c r="F23" s="91">
        <f t="shared" ref="F23" si="1">B23-D23-E23</f>
        <v>0</v>
      </c>
      <c r="G23" s="43"/>
      <c r="H23" s="43"/>
      <c r="I23" s="43"/>
    </row>
    <row r="24" spans="1:9" s="48" customFormat="1" ht="16" customHeight="1" thickBot="1" x14ac:dyDescent="0.4">
      <c r="A24" s="44" t="s">
        <v>330</v>
      </c>
      <c r="B24" s="45">
        <f>SUM(B5:B23)</f>
        <v>0</v>
      </c>
      <c r="C24" s="46"/>
      <c r="D24" s="45">
        <f t="shared" ref="D24:H24" si="2">SUM(D5:D23)</f>
        <v>0</v>
      </c>
      <c r="E24" s="45">
        <f t="shared" si="2"/>
        <v>0</v>
      </c>
      <c r="F24" s="47">
        <f t="shared" si="2"/>
        <v>0</v>
      </c>
      <c r="G24" s="45">
        <f>SUM(G5:G23)</f>
        <v>0</v>
      </c>
      <c r="H24" s="45">
        <f t="shared" si="2"/>
        <v>0</v>
      </c>
      <c r="I24" s="201" t="e">
        <f>+H24/G24</f>
        <v>#DIV/0!</v>
      </c>
    </row>
    <row r="33" s="24" customFormat="1" ht="16" customHeight="1" x14ac:dyDescent="0.35"/>
    <row r="34" s="24" customFormat="1" ht="16" customHeight="1" x14ac:dyDescent="0.35"/>
    <row r="35" s="24" customFormat="1" ht="15" hidden="1" customHeight="1" x14ac:dyDescent="0.35"/>
    <row r="36" s="24" customFormat="1" ht="15" hidden="1" customHeight="1" x14ac:dyDescent="0.35"/>
    <row r="37" s="24" customFormat="1" ht="16" customHeight="1" x14ac:dyDescent="0.35"/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1"/>
  <sheetViews>
    <sheetView workbookViewId="0">
      <selection activeCell="A4" sqref="A4:A61"/>
    </sheetView>
  </sheetViews>
  <sheetFormatPr defaultColWidth="9.1796875" defaultRowHeight="13" x14ac:dyDescent="0.3"/>
  <cols>
    <col min="1" max="1" width="68.81640625" style="153" customWidth="1"/>
    <col min="2" max="2" width="16.453125" style="206" customWidth="1"/>
    <col min="3" max="16384" width="9.1796875" style="153"/>
  </cols>
  <sheetData>
    <row r="1" spans="1:2" x14ac:dyDescent="0.3">
      <c r="A1" s="851" t="s">
        <v>530</v>
      </c>
      <c r="B1" s="851"/>
    </row>
    <row r="4" spans="1:2" x14ac:dyDescent="0.3">
      <c r="A4" s="157"/>
      <c r="B4" s="158" t="s">
        <v>513</v>
      </c>
    </row>
    <row r="5" spans="1:2" x14ac:dyDescent="0.3">
      <c r="A5" s="157"/>
      <c r="B5" s="158" t="s">
        <v>514</v>
      </c>
    </row>
    <row r="6" spans="1:2" x14ac:dyDescent="0.3">
      <c r="A6" s="157"/>
      <c r="B6" s="158" t="s">
        <v>515</v>
      </c>
    </row>
    <row r="7" spans="1:2" hidden="1" x14ac:dyDescent="0.3">
      <c r="A7" s="157"/>
      <c r="B7" s="158" t="s">
        <v>520</v>
      </c>
    </row>
    <row r="8" spans="1:2" hidden="1" x14ac:dyDescent="0.3">
      <c r="A8" s="157"/>
      <c r="B8" s="158" t="s">
        <v>521</v>
      </c>
    </row>
    <row r="9" spans="1:2" hidden="1" x14ac:dyDescent="0.3">
      <c r="A9" s="157"/>
      <c r="B9" s="158" t="s">
        <v>533</v>
      </c>
    </row>
    <row r="10" spans="1:2" x14ac:dyDescent="0.3">
      <c r="A10" s="157"/>
      <c r="B10" s="158" t="s">
        <v>517</v>
      </c>
    </row>
    <row r="11" spans="1:2" x14ac:dyDescent="0.3">
      <c r="A11" s="157"/>
      <c r="B11" s="158" t="s">
        <v>534</v>
      </c>
    </row>
    <row r="12" spans="1:2" x14ac:dyDescent="0.3">
      <c r="A12" s="157"/>
      <c r="B12" s="158" t="s">
        <v>516</v>
      </c>
    </row>
    <row r="13" spans="1:2" hidden="1" x14ac:dyDescent="0.3">
      <c r="A13" s="157"/>
      <c r="B13" s="158" t="s">
        <v>519</v>
      </c>
    </row>
    <row r="14" spans="1:2" x14ac:dyDescent="0.3">
      <c r="A14" s="157"/>
      <c r="B14" s="158" t="s">
        <v>522</v>
      </c>
    </row>
    <row r="15" spans="1:2" x14ac:dyDescent="0.3">
      <c r="A15" s="157"/>
      <c r="B15" s="158" t="s">
        <v>523</v>
      </c>
    </row>
    <row r="16" spans="1:2" x14ac:dyDescent="0.3">
      <c r="A16" s="157"/>
      <c r="B16" s="158" t="s">
        <v>524</v>
      </c>
    </row>
    <row r="17" spans="1:2" x14ac:dyDescent="0.3">
      <c r="A17" s="157"/>
      <c r="B17" s="158" t="s">
        <v>525</v>
      </c>
    </row>
    <row r="18" spans="1:2" x14ac:dyDescent="0.3">
      <c r="A18" s="157"/>
      <c r="B18" s="158" t="s">
        <v>526</v>
      </c>
    </row>
    <row r="19" spans="1:2" x14ac:dyDescent="0.3">
      <c r="A19" s="157"/>
      <c r="B19" s="158" t="s">
        <v>527</v>
      </c>
    </row>
    <row r="20" spans="1:2" x14ac:dyDescent="0.3">
      <c r="A20" s="157"/>
      <c r="B20" s="158" t="s">
        <v>528</v>
      </c>
    </row>
    <row r="21" spans="1:2" x14ac:dyDescent="0.3">
      <c r="A21" s="157"/>
      <c r="B21" s="158" t="s">
        <v>529</v>
      </c>
    </row>
    <row r="22" spans="1:2" hidden="1" x14ac:dyDescent="0.3">
      <c r="A22" s="157"/>
      <c r="B22" s="158" t="s">
        <v>1</v>
      </c>
    </row>
    <row r="23" spans="1:2" x14ac:dyDescent="0.3">
      <c r="A23" s="157"/>
      <c r="B23" s="158" t="s">
        <v>165</v>
      </c>
    </row>
    <row r="24" spans="1:2" x14ac:dyDescent="0.3">
      <c r="A24" s="157"/>
      <c r="B24" s="158" t="s">
        <v>536</v>
      </c>
    </row>
    <row r="25" spans="1:2" x14ac:dyDescent="0.3">
      <c r="A25" s="157"/>
      <c r="B25" s="158" t="s">
        <v>568</v>
      </c>
    </row>
    <row r="26" spans="1:2" x14ac:dyDescent="0.3">
      <c r="A26" s="157"/>
      <c r="B26" s="158" t="s">
        <v>569</v>
      </c>
    </row>
    <row r="27" spans="1:2" x14ac:dyDescent="0.3">
      <c r="A27" s="157"/>
      <c r="B27" s="158" t="s">
        <v>570</v>
      </c>
    </row>
    <row r="28" spans="1:2" x14ac:dyDescent="0.3">
      <c r="A28" s="157"/>
      <c r="B28" s="158" t="s">
        <v>571</v>
      </c>
    </row>
    <row r="29" spans="1:2" x14ac:dyDescent="0.3">
      <c r="A29" s="157"/>
      <c r="B29" s="158" t="s">
        <v>572</v>
      </c>
    </row>
    <row r="30" spans="1:2" x14ac:dyDescent="0.3">
      <c r="A30" s="157"/>
      <c r="B30" s="158" t="s">
        <v>573</v>
      </c>
    </row>
    <row r="31" spans="1:2" x14ac:dyDescent="0.3">
      <c r="A31" s="157"/>
      <c r="B31" s="158" t="s">
        <v>574</v>
      </c>
    </row>
    <row r="32" spans="1:2" x14ac:dyDescent="0.3">
      <c r="A32" s="157"/>
      <c r="B32" s="158" t="s">
        <v>575</v>
      </c>
    </row>
    <row r="33" spans="1:2" x14ac:dyDescent="0.3">
      <c r="A33" s="157"/>
      <c r="B33" s="158" t="s">
        <v>576</v>
      </c>
    </row>
    <row r="34" spans="1:2" x14ac:dyDescent="0.3">
      <c r="A34" s="157"/>
      <c r="B34" s="158" t="s">
        <v>577</v>
      </c>
    </row>
    <row r="35" spans="1:2" x14ac:dyDescent="0.3">
      <c r="A35" s="157"/>
      <c r="B35" s="158" t="s">
        <v>578</v>
      </c>
    </row>
    <row r="36" spans="1:2" x14ac:dyDescent="0.3">
      <c r="A36" s="157"/>
      <c r="B36" s="158" t="s">
        <v>579</v>
      </c>
    </row>
    <row r="37" spans="1:2" x14ac:dyDescent="0.3">
      <c r="A37" s="157"/>
      <c r="B37" s="158" t="s">
        <v>580</v>
      </c>
    </row>
    <row r="38" spans="1:2" x14ac:dyDescent="0.3">
      <c r="A38" s="157"/>
      <c r="B38" s="158" t="s">
        <v>581</v>
      </c>
    </row>
    <row r="39" spans="1:2" x14ac:dyDescent="0.3">
      <c r="A39" s="157"/>
      <c r="B39" s="158" t="s">
        <v>582</v>
      </c>
    </row>
    <row r="40" spans="1:2" x14ac:dyDescent="0.3">
      <c r="A40" s="157"/>
      <c r="B40" s="158" t="s">
        <v>583</v>
      </c>
    </row>
    <row r="41" spans="1:2" x14ac:dyDescent="0.3">
      <c r="A41" s="157"/>
      <c r="B41" s="158" t="s">
        <v>584</v>
      </c>
    </row>
    <row r="42" spans="1:2" x14ac:dyDescent="0.3">
      <c r="A42" s="157"/>
      <c r="B42" s="158" t="s">
        <v>585</v>
      </c>
    </row>
    <row r="43" spans="1:2" x14ac:dyDescent="0.3">
      <c r="A43" s="157"/>
      <c r="B43" s="158" t="s">
        <v>586</v>
      </c>
    </row>
    <row r="44" spans="1:2" x14ac:dyDescent="0.3">
      <c r="A44" s="157"/>
      <c r="B44" s="158" t="s">
        <v>587</v>
      </c>
    </row>
    <row r="45" spans="1:2" x14ac:dyDescent="0.3">
      <c r="A45" s="157"/>
      <c r="B45" s="158" t="s">
        <v>588</v>
      </c>
    </row>
    <row r="46" spans="1:2" x14ac:dyDescent="0.3">
      <c r="A46" s="157"/>
      <c r="B46" s="158" t="s">
        <v>589</v>
      </c>
    </row>
    <row r="47" spans="1:2" x14ac:dyDescent="0.3">
      <c r="A47" s="157"/>
      <c r="B47" s="158" t="s">
        <v>590</v>
      </c>
    </row>
    <row r="48" spans="1:2" x14ac:dyDescent="0.3">
      <c r="A48" s="157"/>
      <c r="B48" s="158" t="s">
        <v>591</v>
      </c>
    </row>
    <row r="49" spans="1:2" x14ac:dyDescent="0.3">
      <c r="A49" s="157"/>
      <c r="B49" s="158" t="s">
        <v>592</v>
      </c>
    </row>
    <row r="50" spans="1:2" x14ac:dyDescent="0.3">
      <c r="A50" s="157"/>
      <c r="B50" s="158" t="s">
        <v>593</v>
      </c>
    </row>
    <row r="51" spans="1:2" x14ac:dyDescent="0.3">
      <c r="A51" s="157"/>
      <c r="B51" s="158" t="s">
        <v>594</v>
      </c>
    </row>
    <row r="52" spans="1:2" x14ac:dyDescent="0.3">
      <c r="A52" s="157"/>
      <c r="B52" s="158" t="s">
        <v>595</v>
      </c>
    </row>
    <row r="53" spans="1:2" x14ac:dyDescent="0.3">
      <c r="A53" s="157"/>
      <c r="B53" s="158" t="s">
        <v>596</v>
      </c>
    </row>
    <row r="54" spans="1:2" x14ac:dyDescent="0.3">
      <c r="A54" s="157"/>
      <c r="B54" s="158" t="s">
        <v>597</v>
      </c>
    </row>
    <row r="55" spans="1:2" x14ac:dyDescent="0.3">
      <c r="A55" s="157"/>
      <c r="B55" s="158" t="s">
        <v>598</v>
      </c>
    </row>
    <row r="56" spans="1:2" x14ac:dyDescent="0.3">
      <c r="A56" s="157"/>
      <c r="B56" s="158" t="s">
        <v>599</v>
      </c>
    </row>
    <row r="57" spans="1:2" x14ac:dyDescent="0.3">
      <c r="A57" s="157"/>
      <c r="B57" s="158" t="s">
        <v>600</v>
      </c>
    </row>
    <row r="58" spans="1:2" x14ac:dyDescent="0.3">
      <c r="A58" s="157"/>
      <c r="B58" s="158" t="s">
        <v>601</v>
      </c>
    </row>
    <row r="59" spans="1:2" x14ac:dyDescent="0.3">
      <c r="A59" s="157"/>
      <c r="B59" s="158" t="s">
        <v>602</v>
      </c>
    </row>
    <row r="60" spans="1:2" x14ac:dyDescent="0.3">
      <c r="A60" s="157"/>
      <c r="B60" s="158" t="s">
        <v>603</v>
      </c>
    </row>
    <row r="61" spans="1:2" x14ac:dyDescent="0.3">
      <c r="A61" s="157"/>
      <c r="B61" s="158" t="s">
        <v>604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30</vt:i4>
      </vt:variant>
      <vt:variant>
        <vt:lpstr>Névvel ellátott tartományok</vt:lpstr>
      </vt:variant>
      <vt:variant>
        <vt:i4>17</vt:i4>
      </vt:variant>
    </vt:vector>
  </HeadingPairs>
  <TitlesOfParts>
    <vt:vector size="47" baseType="lpstr">
      <vt:lpstr>Önkormányzat összevont 1</vt:lpstr>
      <vt:lpstr>Önkormányzat 2</vt:lpstr>
      <vt:lpstr>Int.összesen 3</vt:lpstr>
      <vt:lpstr>PH 4</vt:lpstr>
      <vt:lpstr>Könyvtár 5</vt:lpstr>
      <vt:lpstr>Családsegítő 6</vt:lpstr>
      <vt:lpstr>Bölcsőde 7</vt:lpstr>
      <vt:lpstr>Óvoda 8</vt:lpstr>
      <vt:lpstr>Tartalék 9</vt:lpstr>
      <vt:lpstr>Több éves 10 (2)</vt:lpstr>
      <vt:lpstr>Pénzeszköz 11</vt:lpstr>
      <vt:lpstr>Közvetett 12</vt:lpstr>
      <vt:lpstr>Ellátottak 13</vt:lpstr>
      <vt:lpstr>Létszám 14</vt:lpstr>
      <vt:lpstr>EU projektek 15</vt:lpstr>
      <vt:lpstr>Működési mérleg 16</vt:lpstr>
      <vt:lpstr>Felhalmozási mérleg 17</vt:lpstr>
      <vt:lpstr>Likviditás 18</vt:lpstr>
      <vt:lpstr>Normatíva 19</vt:lpstr>
      <vt:lpstr>Beruházás 20</vt:lpstr>
      <vt:lpstr>AKÜ 20.a</vt:lpstr>
      <vt:lpstr>Tájékoztató 21</vt:lpstr>
      <vt:lpstr>Gördülő 22 (2)</vt:lpstr>
      <vt:lpstr>Kötelezettségek 23</vt:lpstr>
      <vt:lpstr>   </vt:lpstr>
      <vt:lpstr>  </vt:lpstr>
      <vt:lpstr>      </vt:lpstr>
      <vt:lpstr> </vt:lpstr>
      <vt:lpstr>     </vt:lpstr>
      <vt:lpstr>       </vt:lpstr>
      <vt:lpstr>'     '!Nyomtatási_terület</vt:lpstr>
      <vt:lpstr>'Beruházás 20'!Nyomtatási_terület</vt:lpstr>
      <vt:lpstr>'Bölcsőde 7'!Nyomtatási_terület</vt:lpstr>
      <vt:lpstr>'Családsegítő 6'!Nyomtatási_terület</vt:lpstr>
      <vt:lpstr>'Felhalmozási mérleg 17'!Nyomtatási_terület</vt:lpstr>
      <vt:lpstr>'Gördülő 22 (2)'!Nyomtatási_terület</vt:lpstr>
      <vt:lpstr>'Int.összesen 3'!Nyomtatási_terület</vt:lpstr>
      <vt:lpstr>'Könyvtár 5'!Nyomtatási_terület</vt:lpstr>
      <vt:lpstr>'Létszám 14'!Nyomtatási_terület</vt:lpstr>
      <vt:lpstr>'Likviditás 18'!Nyomtatási_terület</vt:lpstr>
      <vt:lpstr>'Működési mérleg 16'!Nyomtatási_terület</vt:lpstr>
      <vt:lpstr>'Normatíva 19'!Nyomtatási_terület</vt:lpstr>
      <vt:lpstr>'Óvoda 8'!Nyomtatási_terület</vt:lpstr>
      <vt:lpstr>'Önkormányzat 2'!Nyomtatási_terület</vt:lpstr>
      <vt:lpstr>'Önkormányzat összevont 1'!Nyomtatási_terület</vt:lpstr>
      <vt:lpstr>'Pénzeszköz 11'!Nyomtatási_terület</vt:lpstr>
      <vt:lpstr>'PH 4'!Nyomtatási_terület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benea</dc:creator>
  <cp:lastModifiedBy>Jeney Erzsébet</cp:lastModifiedBy>
  <cp:lastPrinted>2021-03-12T08:52:07Z</cp:lastPrinted>
  <dcterms:created xsi:type="dcterms:W3CDTF">2014-01-27T13:43:34Z</dcterms:created>
  <dcterms:modified xsi:type="dcterms:W3CDTF">2021-06-15T16:54:29Z</dcterms:modified>
</cp:coreProperties>
</file>